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N:\ag1_86\003_MPL\MPL_Website\1_Downloads_und_Versanddateien\Quotientenregel\"/>
    </mc:Choice>
  </mc:AlternateContent>
  <bookViews>
    <workbookView xWindow="240" yWindow="75" windowWidth="24120" windowHeight="11700"/>
  </bookViews>
  <sheets>
    <sheet name="Quotientenregelung" sheetId="1" r:id="rId1"/>
    <sheet name="LAI_Beratungsunterlage" sheetId="3" r:id="rId2"/>
    <sheet name="Tab 3 Anlage 9 GEG  " sheetId="2" r:id="rId3"/>
    <sheet name="Grenzwerte" sheetId="4" r:id="rId4"/>
  </sheets>
  <definedNames>
    <definedName name="_xlnm.Print_Area" localSheetId="0">Quotientenregelung!$A$1:$AZ$40</definedName>
    <definedName name="_xlnm.Print_Titles" localSheetId="0">Quotientenregelung!$1:$4</definedName>
  </definedNames>
  <calcPr calcId="152511"/>
</workbook>
</file>

<file path=xl/calcChain.xml><?xml version="1.0" encoding="utf-8"?>
<calcChain xmlns="http://schemas.openxmlformats.org/spreadsheetml/2006/main">
  <c r="I13" i="4" l="1"/>
  <c r="R16" i="1" l="1"/>
  <c r="Y27" i="1"/>
  <c r="I2" i="4"/>
  <c r="M2" i="4" s="1"/>
  <c r="H2" i="4"/>
  <c r="L2" i="4" s="1"/>
  <c r="G2" i="4"/>
  <c r="K2" i="4" s="1"/>
  <c r="G1" i="4"/>
  <c r="K1" i="4" s="1"/>
  <c r="E29" i="4"/>
  <c r="D29" i="4"/>
  <c r="C29" i="4"/>
  <c r="G23" i="4"/>
  <c r="H22" i="4"/>
  <c r="H23" i="4" s="1"/>
  <c r="G13" i="4"/>
  <c r="E13" i="4"/>
  <c r="I5" i="4"/>
  <c r="O24" i="1"/>
  <c r="V24" i="1"/>
  <c r="AC24" i="1"/>
  <c r="J15" i="1"/>
  <c r="R17" i="1" s="1"/>
  <c r="BL32" i="1"/>
  <c r="BL33" i="1"/>
  <c r="BL34" i="1"/>
  <c r="R18" i="1" s="1"/>
  <c r="R19" i="1"/>
  <c r="BJ32" i="1"/>
  <c r="BJ34" i="1"/>
  <c r="O18" i="1" s="1"/>
  <c r="O19" i="1" s="1"/>
  <c r="BJ33" i="1"/>
  <c r="O16" i="1"/>
  <c r="J16" i="1" s="1"/>
  <c r="AC19" i="1"/>
  <c r="AF19" i="1"/>
  <c r="AI19" i="1"/>
  <c r="V19" i="1"/>
  <c r="V26" i="1" s="1"/>
  <c r="Y19" i="1"/>
  <c r="O11" i="1"/>
  <c r="V11" i="1"/>
  <c r="AC31" i="1"/>
  <c r="V31" i="1"/>
  <c r="O31" i="1"/>
  <c r="BA27" i="1"/>
  <c r="BA28" i="1" s="1"/>
  <c r="R11" i="1"/>
  <c r="Y11" i="1"/>
  <c r="AC11" i="1" s="1"/>
  <c r="AF11" i="1" s="1"/>
  <c r="AE28" i="1"/>
  <c r="AE27" i="1"/>
  <c r="Y28" i="1"/>
  <c r="AH27" i="1"/>
  <c r="BH21" i="1"/>
  <c r="BH23" i="1" s="1"/>
  <c r="BF21" i="1"/>
  <c r="BF23" i="1"/>
  <c r="BD21" i="1"/>
  <c r="BD22" i="1" s="1"/>
  <c r="Y14" i="1"/>
  <c r="V14" i="1"/>
  <c r="BH22" i="1"/>
  <c r="AI11" i="1"/>
  <c r="BF24" i="1"/>
  <c r="BD23" i="1"/>
  <c r="BF22" i="1"/>
  <c r="AC21" i="1"/>
  <c r="AC26" i="1"/>
  <c r="AC29" i="1" s="1"/>
  <c r="I22" i="4"/>
  <c r="I23" i="4" s="1"/>
  <c r="H24" i="1"/>
  <c r="J23" i="1" s="1"/>
  <c r="AI17" i="1"/>
  <c r="Y17" i="1"/>
  <c r="AF17" i="1"/>
  <c r="Z24" i="1"/>
  <c r="S24" i="1"/>
  <c r="O32" i="1" l="1"/>
  <c r="O21" i="1"/>
  <c r="O26" i="1"/>
  <c r="J19" i="1"/>
  <c r="J18" i="1" s="1"/>
  <c r="V29" i="1"/>
  <c r="V32" i="1"/>
  <c r="V17" i="1"/>
  <c r="O17" i="1"/>
  <c r="AC32" i="1"/>
  <c r="AJ24" i="1" s="1"/>
  <c r="V21" i="1"/>
  <c r="O25" i="1"/>
  <c r="H25" i="1" s="1"/>
  <c r="AC17" i="1"/>
  <c r="BD24" i="1"/>
  <c r="BH24" i="1"/>
  <c r="H32" i="1" l="1"/>
  <c r="B32" i="1" s="1"/>
  <c r="O29" i="1"/>
  <c r="G29" i="1" s="1"/>
  <c r="H26" i="1"/>
  <c r="J21" i="1"/>
  <c r="AM16" i="1" s="1"/>
</calcChain>
</file>

<file path=xl/comments1.xml><?xml version="1.0" encoding="utf-8"?>
<comments xmlns="http://schemas.openxmlformats.org/spreadsheetml/2006/main">
  <authors>
    <author>Exner Adolf (BLB MS)</author>
  </authors>
  <commentList>
    <comment ref="BE30" authorId="0" shapeId="0">
      <text>
        <r>
          <rPr>
            <sz val="8"/>
            <color indexed="81"/>
            <rFont val="Segoe UI"/>
            <family val="2"/>
          </rPr>
          <t xml:space="preserve">thermische BHKW-Leistung
</t>
        </r>
      </text>
    </comment>
    <comment ref="BF30" authorId="0" shapeId="0">
      <text>
        <r>
          <rPr>
            <sz val="8"/>
            <color indexed="81"/>
            <rFont val="Segoe UI"/>
            <family val="2"/>
          </rPr>
          <t xml:space="preserve">elektrische BHKW-Leistung
</t>
        </r>
      </text>
    </comment>
    <comment ref="BG30" authorId="0" shapeId="0">
      <text>
        <r>
          <rPr>
            <sz val="8"/>
            <color indexed="81"/>
            <rFont val="Segoe UI"/>
            <family val="2"/>
          </rPr>
          <t xml:space="preserve">Wärmetechnischer Wirkungsgrad BHKW
</t>
        </r>
      </text>
    </comment>
    <comment ref="BJ30" authorId="0" shapeId="0">
      <text>
        <r>
          <rPr>
            <b/>
            <sz val="8"/>
            <color indexed="81"/>
            <rFont val="Segoe UI"/>
            <family val="2"/>
          </rPr>
          <t>Getroffene Auswahl</t>
        </r>
        <r>
          <rPr>
            <sz val="8"/>
            <color indexed="81"/>
            <rFont val="Segoe UI"/>
            <family val="2"/>
          </rPr>
          <t xml:space="preserve">
</t>
        </r>
      </text>
    </comment>
  </commentList>
</comments>
</file>

<file path=xl/sharedStrings.xml><?xml version="1.0" encoding="utf-8"?>
<sst xmlns="http://schemas.openxmlformats.org/spreadsheetml/2006/main" count="247" uniqueCount="141">
  <si>
    <t>Musterplanung Wärmeversorgungsanlagen der Bundeswehr</t>
  </si>
  <si>
    <t>BHKW</t>
  </si>
  <si>
    <t>MPL</t>
  </si>
  <si>
    <t>Wärme</t>
  </si>
  <si>
    <t>Datum :</t>
  </si>
  <si>
    <t>Liegenschaft :</t>
  </si>
  <si>
    <t>Ort :</t>
  </si>
  <si>
    <t>Bearbeitung :</t>
  </si>
  <si>
    <t>Pellets</t>
  </si>
  <si>
    <t>HHS</t>
  </si>
  <si>
    <t xml:space="preserve"> </t>
  </si>
  <si>
    <t>geplante Anlage</t>
  </si>
  <si>
    <t>=</t>
  </si>
  <si>
    <t>+</t>
  </si>
  <si>
    <t>Energieträger</t>
  </si>
  <si>
    <t>Erdgas</t>
  </si>
  <si>
    <t>Feuerungsleistung ca.</t>
  </si>
  <si>
    <t>Grenzwert</t>
  </si>
  <si>
    <t>Heizöl</t>
  </si>
  <si>
    <t>Kesseltyp</t>
  </si>
  <si>
    <t>Kessel</t>
  </si>
  <si>
    <t>NT</t>
  </si>
  <si>
    <t>BW</t>
  </si>
  <si>
    <t>Vollbetriebsstunden</t>
  </si>
  <si>
    <t>ct/kWh Hs</t>
  </si>
  <si>
    <t>(Hs / Hi)</t>
  </si>
  <si>
    <t>Energieträgerkosten</t>
  </si>
  <si>
    <t>KWK-Anlage</t>
  </si>
  <si>
    <t>Biomasse-Anlage</t>
  </si>
  <si>
    <t>Erzeugte Wärme</t>
  </si>
  <si>
    <t>spezif. Energieträgerkosten</t>
  </si>
  <si>
    <t>spezif. Energieinhalt</t>
  </si>
  <si>
    <t>€/t</t>
  </si>
  <si>
    <t>Bemerkungen</t>
  </si>
  <si>
    <t>Erzeugter Strom</t>
  </si>
  <si>
    <t>Leistung</t>
  </si>
  <si>
    <t>Strom</t>
  </si>
  <si>
    <t>Leistungsanteile (Wärme)</t>
  </si>
  <si>
    <t>Wirkungsgrad (Wärme)</t>
  </si>
  <si>
    <t>BW int</t>
  </si>
  <si>
    <t>BW ext</t>
  </si>
  <si>
    <t>NT = Niedertemperaturkessel</t>
  </si>
  <si>
    <t>BW = Brennwert-Kessel</t>
  </si>
  <si>
    <t>BW ext = NT-Kessel + Abgas-Wärmetauscher</t>
  </si>
  <si>
    <t>Heizöl EL</t>
  </si>
  <si>
    <t>Erdgas H</t>
  </si>
  <si>
    <t>Holzpellets</t>
  </si>
  <si>
    <t>Strommix</t>
  </si>
  <si>
    <t>Stand 2017</t>
  </si>
  <si>
    <t>Gesamt WEA</t>
  </si>
  <si>
    <t>Planungsgruppe OFD NRW    /    BLB NRW Niederlassung Münster</t>
  </si>
  <si>
    <r>
      <t>Treibhausgas CO</t>
    </r>
    <r>
      <rPr>
        <u/>
        <vertAlign val="subscript"/>
        <sz val="8"/>
        <rFont val="Arial"/>
        <family val="2"/>
      </rPr>
      <t>2</t>
    </r>
    <r>
      <rPr>
        <u/>
        <sz val="8"/>
        <rFont val="Arial"/>
        <family val="2"/>
      </rPr>
      <t>-Äquivalent</t>
    </r>
  </si>
  <si>
    <t>el</t>
  </si>
  <si>
    <t>th</t>
  </si>
  <si>
    <t>W</t>
  </si>
  <si>
    <t>Wirkiungsgr</t>
  </si>
  <si>
    <r>
      <t>CO</t>
    </r>
    <r>
      <rPr>
        <vertAlign val="subscript"/>
        <sz val="9"/>
        <rFont val="Arial"/>
        <family val="2"/>
      </rPr>
      <t>2</t>
    </r>
    <r>
      <rPr>
        <sz val="9"/>
        <rFont val="Arial"/>
        <family val="2"/>
      </rPr>
      <t>-Bewertung *</t>
    </r>
  </si>
  <si>
    <t>XX</t>
  </si>
  <si>
    <t>Quotientenregel</t>
  </si>
  <si>
    <t>WEA-Einstufung</t>
  </si>
  <si>
    <t>Grunddaten</t>
  </si>
  <si>
    <r>
      <t>mit CO</t>
    </r>
    <r>
      <rPr>
        <vertAlign val="subscript"/>
        <sz val="9"/>
        <rFont val="Arial"/>
        <family val="2"/>
      </rPr>
      <t>2</t>
    </r>
    <r>
      <rPr>
        <sz val="9"/>
        <rFont val="Arial"/>
        <family val="2"/>
      </rPr>
      <t>-Bewertung</t>
    </r>
  </si>
  <si>
    <t>Hinweis:</t>
  </si>
  <si>
    <t>Quellenangabe der Energieträgerkosten</t>
  </si>
  <si>
    <t>Eingabe</t>
  </si>
  <si>
    <t>BW int = Kessel für Brennwerttechnik</t>
  </si>
  <si>
    <r>
      <t>* In die Entscheidungsfindung zum Energieträgereinsatz können die durch die Wärmeerzeugung verursachten CO</t>
    </r>
    <r>
      <rPr>
        <vertAlign val="subscript"/>
        <sz val="8"/>
        <rFont val="Arial"/>
        <family val="2"/>
      </rPr>
      <t>2</t>
    </r>
    <r>
      <rPr>
        <sz val="8"/>
        <rFont val="Arial"/>
        <family val="2"/>
      </rPr>
      <t>-Emissionen als Kostenfaktor mit einbezogen werden. Die Beurteilung der Umweltkosten erfolgt aufgrund der Annahme, dass für die Beseitigung der Folgen von einer Tonne CO</t>
    </r>
    <r>
      <rPr>
        <vertAlign val="subscript"/>
        <sz val="8"/>
        <rFont val="Arial"/>
        <family val="2"/>
      </rPr>
      <t>2</t>
    </r>
    <r>
      <rPr>
        <sz val="8"/>
        <rFont val="Arial"/>
        <family val="2"/>
      </rPr>
      <t>-Emissionen Mittel in Höhe von 80 € aufgewendet werden müssen. Umwelttechnische Rechengrößen wie CO</t>
    </r>
    <r>
      <rPr>
        <vertAlign val="subscript"/>
        <sz val="8"/>
        <rFont val="Arial"/>
        <family val="2"/>
      </rPr>
      <t>2</t>
    </r>
    <r>
      <rPr>
        <sz val="8"/>
        <rFont val="Arial"/>
        <family val="2"/>
      </rPr>
      <t>-Äquivalente werden nach GEMIS zugrunde gelegt. Empfehlungen des Umweltbundesamtes, hier: Bewertung von Klimafolgeschäden: Kostenansatz für CO</t>
    </r>
    <r>
      <rPr>
        <vertAlign val="subscript"/>
        <sz val="8"/>
        <rFont val="Arial"/>
        <family val="2"/>
      </rPr>
      <t>2</t>
    </r>
    <r>
      <rPr>
        <sz val="8"/>
        <rFont val="Arial"/>
        <family val="2"/>
      </rPr>
      <t>-Emissionen und andere Treibhausgasemissionen (CO</t>
    </r>
    <r>
      <rPr>
        <vertAlign val="subscript"/>
        <sz val="8"/>
        <rFont val="Arial"/>
        <family val="2"/>
      </rPr>
      <t>2</t>
    </r>
    <r>
      <rPr>
        <sz val="8"/>
        <rFont val="Arial"/>
        <family val="2"/>
      </rPr>
      <t xml:space="preserve">-Klimakosten). </t>
    </r>
  </si>
  <si>
    <t>Wärmeerzeuger</t>
  </si>
  <si>
    <t>-</t>
  </si>
  <si>
    <t>Erdgas/HEL</t>
  </si>
  <si>
    <t>%</t>
  </si>
  <si>
    <t>Nein</t>
  </si>
  <si>
    <t>Ja</t>
  </si>
  <si>
    <t>Grenzwerte nach</t>
  </si>
  <si>
    <t>1. BImSchV</t>
  </si>
  <si>
    <t>TA-Luft</t>
  </si>
  <si>
    <t>Russzahl f. HEL</t>
  </si>
  <si>
    <t>&lt; 1</t>
  </si>
  <si>
    <r>
      <t>Staub</t>
    </r>
    <r>
      <rPr>
        <vertAlign val="superscript"/>
        <sz val="10"/>
        <color indexed="8"/>
        <rFont val="Arial"/>
        <family val="2"/>
      </rPr>
      <t xml:space="preserve"> 1)</t>
    </r>
  </si>
  <si>
    <r>
      <t>mg/m</t>
    </r>
    <r>
      <rPr>
        <vertAlign val="superscript"/>
        <sz val="10"/>
        <color indexed="8"/>
        <rFont val="Arial"/>
        <family val="2"/>
      </rPr>
      <t>3</t>
    </r>
    <r>
      <rPr>
        <sz val="10"/>
        <rFont val="Arial"/>
        <family val="2"/>
      </rPr>
      <t>n</t>
    </r>
  </si>
  <si>
    <t>100 (?)</t>
  </si>
  <si>
    <t>CO</t>
  </si>
  <si>
    <t>CO, Heizöl</t>
  </si>
  <si>
    <t>Nutzungsgrad</t>
  </si>
  <si>
    <t>≥ 94</t>
  </si>
  <si>
    <t>Abgas-Ableitung nach</t>
  </si>
  <si>
    <t>FeuVo, § 10</t>
  </si>
  <si>
    <t>über Dachfirst</t>
  </si>
  <si>
    <t>m</t>
  </si>
  <si>
    <t>≥ 0,4</t>
  </si>
  <si>
    <t>von der Dachfläche</t>
  </si>
  <si>
    <t>≥ 1,0</t>
  </si>
  <si>
    <r>
      <t>≥ 1,0</t>
    </r>
    <r>
      <rPr>
        <vertAlign val="superscript"/>
        <sz val="10"/>
        <color indexed="8"/>
        <rFont val="Arial"/>
        <family val="2"/>
      </rPr>
      <t xml:space="preserve"> 4)</t>
    </r>
  </si>
  <si>
    <t>über Gelände, mindestens</t>
  </si>
  <si>
    <t>Daten zur Höhenbestimmung</t>
  </si>
  <si>
    <r>
      <t>Abgastemperatur</t>
    </r>
    <r>
      <rPr>
        <b/>
        <sz val="10"/>
        <color indexed="8"/>
        <rFont val="Arial"/>
        <family val="2"/>
      </rPr>
      <t xml:space="preserve"> t</t>
    </r>
  </si>
  <si>
    <t>°C</t>
  </si>
  <si>
    <r>
      <t xml:space="preserve">Schornsteindurchmesser </t>
    </r>
    <r>
      <rPr>
        <b/>
        <sz val="10"/>
        <color indexed="8"/>
        <rFont val="Arial"/>
        <family val="2"/>
      </rPr>
      <t>d</t>
    </r>
  </si>
  <si>
    <r>
      <rPr>
        <b/>
        <sz val="10"/>
        <color indexed="8"/>
        <rFont val="Arial"/>
        <family val="2"/>
      </rPr>
      <t>R</t>
    </r>
    <r>
      <rPr>
        <sz val="10"/>
        <rFont val="Arial"/>
        <family val="2"/>
      </rPr>
      <t xml:space="preserve"> (Volumenstrom (N,tr))</t>
    </r>
  </si>
  <si>
    <r>
      <t>m</t>
    </r>
    <r>
      <rPr>
        <vertAlign val="superscript"/>
        <sz val="10"/>
        <color indexed="8"/>
        <rFont val="Arial"/>
        <family val="2"/>
      </rPr>
      <t>3</t>
    </r>
    <r>
      <rPr>
        <sz val="10"/>
        <rFont val="Arial"/>
        <family val="2"/>
      </rPr>
      <t>/h</t>
    </r>
  </si>
  <si>
    <r>
      <rPr>
        <b/>
        <sz val="10"/>
        <color indexed="8"/>
        <rFont val="Arial"/>
        <family val="2"/>
      </rPr>
      <t>Q</t>
    </r>
    <r>
      <rPr>
        <sz val="10"/>
        <rFont val="Arial"/>
        <family val="2"/>
      </rPr>
      <t xml:space="preserve"> (NO für Schornsteinhöhe)</t>
    </r>
  </si>
  <si>
    <t>g/h</t>
  </si>
  <si>
    <t>S</t>
  </si>
  <si>
    <t>Q/S</t>
  </si>
  <si>
    <t>kg/h</t>
  </si>
  <si>
    <t>Q/S &lt; 10</t>
  </si>
  <si>
    <t>Höhenbestimmung n. Nomogramm</t>
  </si>
  <si>
    <t>Schornsteinhöhe H'</t>
  </si>
  <si>
    <t>Zusatzbetrag J</t>
  </si>
  <si>
    <t>Gebäudehöhe</t>
  </si>
  <si>
    <t>Schornsteinhöhe</t>
  </si>
  <si>
    <t>1)</t>
  </si>
  <si>
    <t>für Erdgas und Festbrennstoff</t>
  </si>
  <si>
    <t>2)</t>
  </si>
  <si>
    <t>bei HEL-Betrieb &lt; 300 h/a</t>
  </si>
  <si>
    <t>3)</t>
  </si>
  <si>
    <t>4)</t>
  </si>
  <si>
    <t xml:space="preserve">zusätzlich bei Festbrennstoff: &lt; 50 kW --&gt; 1,0 m über Oberkante Öffnungen im Umkreis von 15 m </t>
  </si>
  <si>
    <t>Heizkessel</t>
  </si>
  <si>
    <t>kW</t>
  </si>
  <si>
    <t xml:space="preserve">Feuerungswärmeleistung </t>
  </si>
  <si>
    <t>Durch die Kombination verschiedener Energieträger und Feuerungstechniken ist die neue WEA als gemeinsame Anlage nach
§ 1 Absatz 3 der 4. BImSchV einzustufen. Bezüglich der Genehmigungspflicht bei einer gemeinsamen Anlage, die aus mehreren jeweils für sich nicht genehmigungsbedürftigen Einzelanlagen besteht, müssen die Einzelanlagen anteilig zu ihrer jeweiligen Genehmigungsgrenze (Schwelle) betrachtet werden.</t>
  </si>
  <si>
    <t>Quotient</t>
  </si>
  <si>
    <t>Unter Anwendung der Quotientenregel ist die vorgeschlagene WEA mit einem Quotienten &lt; 1 immissionsschutzrechtlich derzeit unter die 1. BImSchV einzuordnen und daher genehmigungsfrei.</t>
  </si>
  <si>
    <t xml:space="preserve">Unter Anwendung der Quotientenregel ist die vorgeschlagene WEA mit einem Quotienten &gt; 1 immissionsschutzrechtlich derzeit unter die 4. BImSchV einzuordnen und daher einem vereinfachten Genehmigungsverfahren nach          §19 BImSchG zu unterziehen. </t>
  </si>
  <si>
    <r>
      <t>"Aus der Zusammenschau vorliegender Schätzungen von Schadens- und Vermeidungskosten und unter der Maßgabe, eher eine vorsichtige Schätzung vorzulegen, hält das Umweltbundesamt (UBA) einen "Best-Practice-Kostenansatz" von 80 €/t CO</t>
    </r>
    <r>
      <rPr>
        <vertAlign val="subscript"/>
        <sz val="8"/>
        <rFont val="Arial"/>
        <family val="2"/>
      </rPr>
      <t>2</t>
    </r>
    <r>
      <rPr>
        <sz val="8"/>
        <rFont val="Arial"/>
        <family val="2"/>
      </rPr>
      <t xml:space="preserve"> für angemessen."</t>
    </r>
  </si>
  <si>
    <r>
      <t>CO</t>
    </r>
    <r>
      <rPr>
        <vertAlign val="subscript"/>
        <sz val="9"/>
        <rFont val="Arial"/>
        <family val="2"/>
      </rPr>
      <t xml:space="preserve">2 </t>
    </r>
    <r>
      <rPr>
        <sz val="9"/>
        <rFont val="Arial"/>
        <family val="2"/>
      </rPr>
      <t>t/a</t>
    </r>
  </si>
  <si>
    <t>Fossile Kesselanlagen</t>
  </si>
  <si>
    <r>
      <t>kW</t>
    </r>
    <r>
      <rPr>
        <b/>
        <vertAlign val="subscript"/>
        <sz val="9"/>
        <rFont val="Arial"/>
        <family val="2"/>
      </rPr>
      <t>FWL</t>
    </r>
  </si>
  <si>
    <t>Stand 09/2018</t>
  </si>
  <si>
    <t>44. BImSchV</t>
  </si>
  <si>
    <t xml:space="preserve">1. BImSchV </t>
  </si>
  <si>
    <t xml:space="preserve">TA-Luft </t>
  </si>
  <si>
    <t>&lt; 1.000</t>
  </si>
  <si>
    <t>≥ 1.000</t>
  </si>
  <si>
    <t>≥ 20.000</t>
  </si>
  <si>
    <r>
      <t>Bei S &lt;= Vorgabe der 3. BImSchV keine Messung von SO</t>
    </r>
    <r>
      <rPr>
        <vertAlign val="subscript"/>
        <sz val="10"/>
        <color theme="1"/>
        <rFont val="Arial"/>
        <family val="2"/>
      </rPr>
      <t>x</t>
    </r>
    <r>
      <rPr>
        <sz val="10"/>
        <color theme="1"/>
        <rFont val="Arial"/>
        <family val="2"/>
      </rPr>
      <t xml:space="preserve"> für Heizöl-EL notwendig!</t>
    </r>
  </si>
  <si>
    <t xml:space="preserve">       &gt; 50 kW --&gt; der Umkreis erhöht sich im 2 m je angefangene 50 kW bis auf höchstens 40 m</t>
  </si>
  <si>
    <r>
      <t>NO</t>
    </r>
    <r>
      <rPr>
        <vertAlign val="subscript"/>
        <sz val="10"/>
        <color theme="1"/>
        <rFont val="Arial"/>
        <family val="2"/>
      </rPr>
      <t>x</t>
    </r>
  </si>
  <si>
    <r>
      <t>NO</t>
    </r>
    <r>
      <rPr>
        <vertAlign val="subscript"/>
        <sz val="10"/>
        <color theme="1"/>
        <rFont val="Arial"/>
        <family val="2"/>
      </rPr>
      <t>x</t>
    </r>
    <r>
      <rPr>
        <sz val="10"/>
        <color theme="1"/>
        <rFont val="Arial"/>
        <family val="2"/>
      </rPr>
      <t xml:space="preserve">, Heizöl </t>
    </r>
    <r>
      <rPr>
        <vertAlign val="superscript"/>
        <sz val="10"/>
        <color indexed="8"/>
        <rFont val="Arial"/>
        <family val="2"/>
      </rPr>
      <t>2)</t>
    </r>
  </si>
  <si>
    <r>
      <t>SO</t>
    </r>
    <r>
      <rPr>
        <vertAlign val="subscript"/>
        <sz val="10"/>
        <color theme="1"/>
        <rFont val="Arial"/>
        <family val="2"/>
      </rPr>
      <t>x</t>
    </r>
    <r>
      <rPr>
        <sz val="10"/>
        <color theme="1"/>
        <rFont val="Arial"/>
        <family val="2"/>
      </rPr>
      <t xml:space="preserve"> </t>
    </r>
    <r>
      <rPr>
        <vertAlign val="superscript"/>
        <sz val="10"/>
        <color indexed="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</si>
</sst>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0.0%"/>
    <numFmt numFmtId="165" formatCode="#,##0.0"/>
    <numFmt numFmtId="166" formatCode="#,##0.00000"/>
    <numFmt numFmtId="167" formatCode="#,##0\ &quot;g/kWh&quot;"/>
    <numFmt numFmtId="168" formatCode="#,##0\ &quot;t&quot;"/>
    <numFmt numFmtId="169" formatCode="#,##0\ &quot;€/a&quot;"/>
    <numFmt numFmtId="170" formatCode="#,##0\ &quot;kWh/a&quot;"/>
    <numFmt numFmtId="171" formatCode="#,##0\ &quot;Vbh/a&quot;"/>
    <numFmt numFmtId="172" formatCode="&quot;WE&quot;\ 0"/>
    <numFmt numFmtId="173" formatCode="#,##0\ &quot;kW&quot;"/>
    <numFmt numFmtId="174" formatCode="0.0"/>
  </numFmts>
  <fonts count="35" x14ac:knownFonts="1">
    <font>
      <sz val="10"/>
      <name val="Arial"/>
      <family val="2"/>
    </font>
    <font>
      <sz val="10"/>
      <color theme="1"/>
      <name val="Arial"/>
      <family val="2"/>
    </font>
    <font>
      <sz val="10"/>
      <name val="Arial"/>
      <family val="2"/>
    </font>
    <font>
      <b/>
      <sz val="12"/>
      <name val="Arial"/>
      <family val="2"/>
    </font>
    <font>
      <sz val="9"/>
      <name val="Arial"/>
      <family val="2"/>
    </font>
    <font>
      <sz val="11"/>
      <color indexed="17"/>
      <name val="Futura Book"/>
    </font>
    <font>
      <sz val="14"/>
      <color indexed="10"/>
      <name val="Tahoma"/>
      <family val="2"/>
    </font>
    <font>
      <b/>
      <sz val="10"/>
      <name val="Arial"/>
      <family val="2"/>
    </font>
    <font>
      <sz val="8"/>
      <name val="Arial"/>
      <family val="2"/>
    </font>
    <font>
      <b/>
      <sz val="9"/>
      <name val="Arial"/>
      <family val="2"/>
    </font>
    <font>
      <vertAlign val="subscript"/>
      <sz val="9"/>
      <name val="Arial"/>
      <family val="2"/>
    </font>
    <font>
      <u/>
      <sz val="8"/>
      <name val="Arial"/>
      <family val="2"/>
    </font>
    <font>
      <u/>
      <vertAlign val="subscript"/>
      <sz val="8"/>
      <name val="Arial"/>
      <family val="2"/>
    </font>
    <font>
      <sz val="8"/>
      <color indexed="81"/>
      <name val="Segoe UI"/>
      <family val="2"/>
    </font>
    <font>
      <b/>
      <sz val="8"/>
      <color indexed="81"/>
      <name val="Segoe UI"/>
      <family val="2"/>
    </font>
    <font>
      <vertAlign val="subscript"/>
      <sz val="8"/>
      <name val="Arial"/>
      <family val="2"/>
    </font>
    <font>
      <i/>
      <sz val="8"/>
      <name val="Arial"/>
      <family val="2"/>
    </font>
    <font>
      <b/>
      <sz val="10"/>
      <color indexed="8"/>
      <name val="Arial"/>
      <family val="2"/>
    </font>
    <font>
      <vertAlign val="superscript"/>
      <sz val="10"/>
      <color indexed="8"/>
      <name val="Arial"/>
      <family val="2"/>
    </font>
    <font>
      <b/>
      <vertAlign val="subscript"/>
      <sz val="9"/>
      <name val="Arial"/>
      <family val="2"/>
    </font>
    <font>
      <sz val="10"/>
      <color theme="1"/>
      <name val="Arial"/>
      <family val="2"/>
    </font>
    <font>
      <b/>
      <sz val="10"/>
      <color theme="1"/>
      <name val="Arial"/>
      <family val="2"/>
    </font>
    <font>
      <sz val="10"/>
      <color rgb="FFFF0000"/>
      <name val="Arial"/>
      <family val="2"/>
    </font>
    <font>
      <sz val="10"/>
      <color theme="0" tint="-0.14999847407452621"/>
      <name val="Arial"/>
      <family val="2"/>
    </font>
    <font>
      <sz val="20"/>
      <color theme="1"/>
      <name val="Arial"/>
      <family val="2"/>
    </font>
    <font>
      <sz val="9"/>
      <color rgb="FFFFFFCC"/>
      <name val="Arial"/>
      <family val="2"/>
    </font>
    <font>
      <sz val="10"/>
      <color rgb="FFFFFFCC"/>
      <name val="Arial"/>
      <family val="2"/>
    </font>
    <font>
      <sz val="8"/>
      <color theme="0" tint="-0.14999847407452621"/>
      <name val="Arial"/>
      <family val="2"/>
    </font>
    <font>
      <sz val="9"/>
      <color theme="0" tint="-0.14999847407452621"/>
      <name val="Arial"/>
      <family val="2"/>
    </font>
    <font>
      <b/>
      <sz val="12"/>
      <color theme="0"/>
      <name val="Arial"/>
      <family val="2"/>
    </font>
    <font>
      <b/>
      <sz val="10"/>
      <color rgb="FFFF0000"/>
      <name val="Arial"/>
      <family val="2"/>
    </font>
    <font>
      <b/>
      <sz val="9"/>
      <color theme="1"/>
      <name val="Arial"/>
      <family val="2"/>
    </font>
    <font>
      <b/>
      <sz val="11"/>
      <color theme="1"/>
      <name val="Arial"/>
      <family val="2"/>
    </font>
    <font>
      <sz val="9"/>
      <color rgb="FFFF0000"/>
      <name val="Arial"/>
      <family val="2"/>
    </font>
    <font>
      <vertAlign val="subscript"/>
      <sz val="10"/>
      <color theme="1"/>
      <name val="Arial"/>
      <family val="2"/>
    </font>
  </fonts>
  <fills count="10">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4" tint="0.59999389629810485"/>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top style="medium">
        <color indexed="64"/>
      </top>
      <bottom/>
      <diagonal/>
    </border>
    <border>
      <left/>
      <right style="hair">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bottom style="medium">
        <color indexed="64"/>
      </bottom>
      <diagonal/>
    </border>
    <border>
      <left/>
      <right style="double">
        <color indexed="64"/>
      </right>
      <top style="hair">
        <color indexed="64"/>
      </top>
      <bottom style="hair">
        <color indexed="64"/>
      </bottom>
      <diagonal/>
    </border>
    <border>
      <left style="hair">
        <color indexed="64"/>
      </left>
      <right/>
      <top style="medium">
        <color indexed="64"/>
      </top>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double">
        <color indexed="64"/>
      </top>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hair">
        <color indexed="64"/>
      </top>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style="hair">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right style="double">
        <color indexed="64"/>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thin">
        <color indexed="64"/>
      </bottom>
      <diagonal/>
    </border>
    <border>
      <left/>
      <right style="double">
        <color indexed="64"/>
      </right>
      <top style="hair">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xf numFmtId="44" fontId="2" fillId="0" borderId="0" applyFont="0" applyFill="0" applyBorder="0" applyAlignment="0" applyProtection="0"/>
    <xf numFmtId="0" fontId="2" fillId="0" borderId="0"/>
    <xf numFmtId="0" fontId="20" fillId="0" borderId="0"/>
    <xf numFmtId="0" fontId="20" fillId="0" borderId="0"/>
    <xf numFmtId="0" fontId="20" fillId="0" borderId="0"/>
    <xf numFmtId="0" fontId="20" fillId="0" borderId="0"/>
    <xf numFmtId="0" fontId="20" fillId="0" borderId="0"/>
  </cellStyleXfs>
  <cellXfs count="518">
    <xf numFmtId="0" fontId="0" fillId="0" borderId="0" xfId="0"/>
    <xf numFmtId="0" fontId="3" fillId="0" borderId="1" xfId="0" applyFont="1" applyBorder="1" applyAlignment="1" applyProtection="1">
      <alignment vertical="center"/>
    </xf>
    <xf numFmtId="0" fontId="2" fillId="0" borderId="2"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3" fillId="0" borderId="4" xfId="0" applyFont="1" applyBorder="1" applyAlignment="1" applyProtection="1">
      <alignment vertical="center"/>
    </xf>
    <xf numFmtId="0" fontId="2" fillId="0" borderId="0" xfId="0" applyFont="1"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0" xfId="0" applyBorder="1"/>
    <xf numFmtId="0" fontId="4" fillId="0" borderId="6" xfId="0" applyFont="1" applyBorder="1" applyAlignment="1">
      <alignment horizontal="left" vertical="center"/>
    </xf>
    <xf numFmtId="3" fontId="4" fillId="3" borderId="6" xfId="0" applyNumberFormat="1" applyFont="1" applyFill="1" applyBorder="1" applyAlignment="1">
      <alignment horizontal="center" vertical="center"/>
    </xf>
    <xf numFmtId="0" fontId="0" fillId="0" borderId="7" xfId="0" applyBorder="1"/>
    <xf numFmtId="0" fontId="23" fillId="0" borderId="0" xfId="0" applyFont="1" applyAlignment="1" applyProtection="1">
      <alignment vertical="center"/>
    </xf>
    <xf numFmtId="0" fontId="23" fillId="0" borderId="0" xfId="0" applyFont="1"/>
    <xf numFmtId="0" fontId="23" fillId="0" borderId="0" xfId="0" applyFont="1" applyBorder="1"/>
    <xf numFmtId="165" fontId="23" fillId="0" borderId="0" xfId="0" applyNumberFormat="1" applyFont="1" applyBorder="1"/>
    <xf numFmtId="0" fontId="0" fillId="0" borderId="8" xfId="0" applyBorder="1"/>
    <xf numFmtId="0" fontId="0" fillId="0" borderId="9" xfId="0" applyBorder="1" applyAlignment="1" applyProtection="1">
      <alignment vertical="center"/>
    </xf>
    <xf numFmtId="0" fontId="4" fillId="0" borderId="10" xfId="0" applyFont="1" applyBorder="1" applyAlignment="1" applyProtection="1">
      <alignment vertical="center"/>
    </xf>
    <xf numFmtId="0" fontId="9" fillId="0" borderId="10" xfId="0" applyFont="1" applyBorder="1" applyAlignment="1" applyProtection="1">
      <alignment vertical="center"/>
    </xf>
    <xf numFmtId="0" fontId="4" fillId="0" borderId="10" xfId="0" applyFont="1" applyFill="1" applyBorder="1" applyAlignment="1">
      <alignment horizontal="right" vertical="center"/>
    </xf>
    <xf numFmtId="3" fontId="0" fillId="4" borderId="6" xfId="0" applyNumberFormat="1" applyFill="1" applyBorder="1" applyAlignment="1"/>
    <xf numFmtId="0" fontId="0" fillId="0" borderId="11" xfId="0" applyBorder="1"/>
    <xf numFmtId="0" fontId="4" fillId="0" borderId="6" xfId="0" applyFont="1" applyBorder="1"/>
    <xf numFmtId="0" fontId="4" fillId="0" borderId="11" xfId="0" applyFont="1" applyBorder="1"/>
    <xf numFmtId="166" fontId="4" fillId="0" borderId="11" xfId="0" applyNumberFormat="1" applyFont="1" applyBorder="1" applyAlignment="1"/>
    <xf numFmtId="0" fontId="4" fillId="0" borderId="12" xfId="0" applyFont="1" applyBorder="1"/>
    <xf numFmtId="0" fontId="4" fillId="0" borderId="13" xfId="0" applyFont="1" applyBorder="1" applyAlignment="1">
      <alignment horizontal="left" vertical="center"/>
    </xf>
    <xf numFmtId="0" fontId="4" fillId="0" borderId="13" xfId="0" applyFont="1" applyBorder="1"/>
    <xf numFmtId="0" fontId="4" fillId="0" borderId="14" xfId="0" applyFont="1" applyBorder="1"/>
    <xf numFmtId="0" fontId="4" fillId="0" borderId="6" xfId="0" applyFont="1" applyBorder="1" applyAlignment="1">
      <alignment horizontal="center" vertical="center"/>
    </xf>
    <xf numFmtId="0" fontId="0" fillId="0" borderId="15" xfId="0" applyBorder="1" applyAlignment="1">
      <alignment vertical="center"/>
    </xf>
    <xf numFmtId="0" fontId="4" fillId="0" borderId="16" xfId="0" applyFont="1" applyBorder="1"/>
    <xf numFmtId="0" fontId="0" fillId="0" borderId="5" xfId="0" applyBorder="1"/>
    <xf numFmtId="3" fontId="0" fillId="5" borderId="6" xfId="0" applyNumberFormat="1" applyFill="1" applyBorder="1" applyAlignment="1">
      <alignment horizontal="right" vertical="center"/>
    </xf>
    <xf numFmtId="9" fontId="8" fillId="5" borderId="6" xfId="0" applyNumberFormat="1" applyFont="1" applyFill="1" applyBorder="1" applyAlignment="1">
      <alignment horizontal="right" vertical="center"/>
    </xf>
    <xf numFmtId="3" fontId="0" fillId="5" borderId="6" xfId="0" applyNumberFormat="1" applyFill="1" applyBorder="1" applyAlignment="1">
      <alignment horizontal="center"/>
    </xf>
    <xf numFmtId="3" fontId="0" fillId="5" borderId="6" xfId="0" applyNumberFormat="1" applyFill="1" applyBorder="1" applyAlignment="1"/>
    <xf numFmtId="0" fontId="4" fillId="0" borderId="17" xfId="0" applyFont="1" applyBorder="1" applyAlignment="1">
      <alignment vertical="center"/>
    </xf>
    <xf numFmtId="0" fontId="4" fillId="0" borderId="6" xfId="0" applyFont="1" applyBorder="1" applyAlignment="1">
      <alignment vertical="center"/>
    </xf>
    <xf numFmtId="0" fontId="0" fillId="0" borderId="6" xfId="0" applyBorder="1" applyAlignment="1">
      <alignment vertical="center"/>
    </xf>
    <xf numFmtId="0" fontId="4" fillId="3" borderId="6" xfId="0" applyFont="1" applyFill="1" applyBorder="1"/>
    <xf numFmtId="0" fontId="0" fillId="4" borderId="15" xfId="0" applyFill="1" applyBorder="1"/>
    <xf numFmtId="0" fontId="4" fillId="4" borderId="12" xfId="0" applyFont="1" applyFill="1" applyBorder="1"/>
    <xf numFmtId="0" fontId="4" fillId="4" borderId="12" xfId="0" applyFont="1" applyFill="1" applyBorder="1" applyAlignment="1">
      <alignment horizontal="right" vertical="center"/>
    </xf>
    <xf numFmtId="0" fontId="0" fillId="4" borderId="6" xfId="0" applyFill="1" applyBorder="1"/>
    <xf numFmtId="0" fontId="0" fillId="0" borderId="2" xfId="0" applyBorder="1"/>
    <xf numFmtId="0" fontId="0" fillId="0" borderId="18" xfId="0" applyBorder="1"/>
    <xf numFmtId="0" fontId="4" fillId="0" borderId="19" xfId="0" applyFont="1" applyBorder="1"/>
    <xf numFmtId="0" fontId="23" fillId="0" borderId="20" xfId="0" applyFont="1" applyBorder="1"/>
    <xf numFmtId="0" fontId="23" fillId="0" borderId="21" xfId="0" applyFont="1" applyBorder="1"/>
    <xf numFmtId="0" fontId="23" fillId="0" borderId="22" xfId="0" applyFont="1" applyBorder="1"/>
    <xf numFmtId="0" fontId="8" fillId="0" borderId="0" xfId="0" applyFont="1" applyBorder="1" applyAlignment="1"/>
    <xf numFmtId="0" fontId="8" fillId="0" borderId="0" xfId="0" applyFont="1" applyBorder="1" applyAlignment="1">
      <alignment vertical="center"/>
    </xf>
    <xf numFmtId="0" fontId="0" fillId="0" borderId="0" xfId="0" applyBorder="1" applyAlignment="1">
      <alignment vertical="center"/>
    </xf>
    <xf numFmtId="3" fontId="4" fillId="4" borderId="6" xfId="0" applyNumberFormat="1" applyFont="1" applyFill="1" applyBorder="1" applyAlignment="1">
      <alignment vertical="center"/>
    </xf>
    <xf numFmtId="0" fontId="0" fillId="0" borderId="0" xfId="0" quotePrefix="1" applyBorder="1" applyAlignment="1">
      <alignment horizontal="center"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3" fontId="4" fillId="3" borderId="24" xfId="0" applyNumberFormat="1" applyFont="1" applyFill="1" applyBorder="1" applyAlignment="1">
      <alignment horizontal="center" vertical="center"/>
    </xf>
    <xf numFmtId="0" fontId="24" fillId="0" borderId="0" xfId="0" quotePrefix="1" applyFont="1" applyBorder="1" applyAlignment="1">
      <alignment vertical="center"/>
    </xf>
    <xf numFmtId="0" fontId="24" fillId="0" borderId="0" xfId="0" applyFont="1" applyBorder="1" applyAlignment="1">
      <alignment vertical="center"/>
    </xf>
    <xf numFmtId="165" fontId="0" fillId="4" borderId="6" xfId="0" applyNumberFormat="1" applyFill="1" applyBorder="1"/>
    <xf numFmtId="0" fontId="0" fillId="0" borderId="16" xfId="0" applyBorder="1"/>
    <xf numFmtId="0" fontId="0" fillId="0" borderId="25" xfId="0" applyBorder="1"/>
    <xf numFmtId="0" fontId="8" fillId="0" borderId="4" xfId="0" applyFont="1" applyBorder="1" applyAlignment="1">
      <alignment vertical="center"/>
    </xf>
    <xf numFmtId="0" fontId="8" fillId="4" borderId="6" xfId="0" applyFont="1" applyFill="1" applyBorder="1" applyAlignment="1">
      <alignment horizontal="left" vertical="center"/>
    </xf>
    <xf numFmtId="0" fontId="3" fillId="0" borderId="0" xfId="0" applyFont="1" applyBorder="1" applyAlignment="1" applyProtection="1">
      <alignment vertical="center" wrapText="1"/>
    </xf>
    <xf numFmtId="0" fontId="4" fillId="0" borderId="14" xfId="0" applyFont="1" applyFill="1" applyBorder="1"/>
    <xf numFmtId="0" fontId="0" fillId="0" borderId="6" xfId="0" applyBorder="1"/>
    <xf numFmtId="3" fontId="4" fillId="3" borderId="26" xfId="0" applyNumberFormat="1" applyFont="1" applyFill="1" applyBorder="1" applyAlignment="1">
      <alignment horizontal="center" vertical="center"/>
    </xf>
    <xf numFmtId="0" fontId="0" fillId="0" borderId="27" xfId="0" applyBorder="1"/>
    <xf numFmtId="0" fontId="4" fillId="0" borderId="1" xfId="0" applyFont="1" applyBorder="1"/>
    <xf numFmtId="0" fontId="4" fillId="0" borderId="2" xfId="0" applyFont="1" applyBorder="1"/>
    <xf numFmtId="0" fontId="4" fillId="4" borderId="2" xfId="0" applyFont="1" applyFill="1" applyBorder="1"/>
    <xf numFmtId="0" fontId="0" fillId="4" borderId="28" xfId="0" applyFill="1" applyBorder="1"/>
    <xf numFmtId="0" fontId="4" fillId="0" borderId="29" xfId="0" applyFont="1" applyBorder="1"/>
    <xf numFmtId="0" fontId="0" fillId="0" borderId="30" xfId="0" applyBorder="1"/>
    <xf numFmtId="9" fontId="4" fillId="4" borderId="31" xfId="0" applyNumberFormat="1" applyFont="1" applyFill="1" applyBorder="1" applyAlignment="1">
      <alignment horizontal="right" vertical="center"/>
    </xf>
    <xf numFmtId="3" fontId="4" fillId="4" borderId="31" xfId="0" applyNumberFormat="1" applyFont="1" applyFill="1" applyBorder="1" applyAlignment="1">
      <alignment vertical="center"/>
    </xf>
    <xf numFmtId="0" fontId="8" fillId="4" borderId="31" xfId="0" applyFont="1" applyFill="1" applyBorder="1" applyAlignment="1">
      <alignment horizontal="left" vertical="center"/>
    </xf>
    <xf numFmtId="0" fontId="0" fillId="0" borderId="32" xfId="0" applyBorder="1"/>
    <xf numFmtId="0" fontId="0" fillId="0" borderId="33" xfId="0" applyBorder="1"/>
    <xf numFmtId="3" fontId="0" fillId="5" borderId="13" xfId="0" applyNumberFormat="1" applyFill="1" applyBorder="1" applyAlignment="1">
      <alignment horizontal="right" vertical="center"/>
    </xf>
    <xf numFmtId="9" fontId="8" fillId="5" borderId="31" xfId="0" applyNumberFormat="1" applyFont="1" applyFill="1" applyBorder="1" applyAlignment="1">
      <alignment horizontal="right" vertical="center"/>
    </xf>
    <xf numFmtId="3" fontId="0" fillId="5" borderId="13" xfId="0" applyNumberFormat="1" applyFill="1" applyBorder="1" applyAlignment="1">
      <alignment horizontal="center"/>
    </xf>
    <xf numFmtId="165" fontId="25" fillId="4" borderId="13" xfId="0" applyNumberFormat="1" applyFont="1" applyFill="1" applyBorder="1" applyAlignment="1">
      <alignment vertical="center"/>
    </xf>
    <xf numFmtId="165" fontId="26" fillId="4" borderId="13" xfId="0" applyNumberFormat="1" applyFont="1" applyFill="1" applyBorder="1"/>
    <xf numFmtId="0" fontId="0" fillId="0" borderId="14" xfId="0" applyBorder="1"/>
    <xf numFmtId="0" fontId="0" fillId="0" borderId="34" xfId="0" applyBorder="1"/>
    <xf numFmtId="0" fontId="8" fillId="0" borderId="35" xfId="0" applyFont="1" applyBorder="1" applyAlignment="1"/>
    <xf numFmtId="0" fontId="8"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7" fillId="0" borderId="36" xfId="0" applyFont="1" applyBorder="1"/>
    <xf numFmtId="0" fontId="27" fillId="0" borderId="0" xfId="0" applyFont="1"/>
    <xf numFmtId="0" fontId="27" fillId="0" borderId="37" xfId="0" applyFont="1" applyBorder="1"/>
    <xf numFmtId="0" fontId="27" fillId="0" borderId="0" xfId="0" applyFont="1" applyBorder="1"/>
    <xf numFmtId="0" fontId="27" fillId="0" borderId="38" xfId="0" applyFont="1" applyBorder="1"/>
    <xf numFmtId="0" fontId="27" fillId="0" borderId="0" xfId="0" applyFont="1" applyBorder="1" applyAlignment="1">
      <alignment horizontal="right" vertical="center"/>
    </xf>
    <xf numFmtId="3" fontId="27" fillId="0" borderId="0" xfId="0" applyNumberFormat="1" applyFont="1" applyBorder="1"/>
    <xf numFmtId="3" fontId="27" fillId="0" borderId="38" xfId="0" applyNumberFormat="1" applyFont="1" applyBorder="1"/>
    <xf numFmtId="0" fontId="27" fillId="0" borderId="19" xfId="0" applyFont="1" applyBorder="1"/>
    <xf numFmtId="0" fontId="27" fillId="0" borderId="39" xfId="0" applyFont="1" applyBorder="1"/>
    <xf numFmtId="0" fontId="27" fillId="0" borderId="40" xfId="0" applyFont="1" applyBorder="1"/>
    <xf numFmtId="0" fontId="27" fillId="0" borderId="21" xfId="0" applyFont="1" applyBorder="1"/>
    <xf numFmtId="0" fontId="27" fillId="0" borderId="41" xfId="0" applyFont="1" applyBorder="1"/>
    <xf numFmtId="0" fontId="27" fillId="0" borderId="42" xfId="0" applyFont="1" applyBorder="1"/>
    <xf numFmtId="0" fontId="27" fillId="0" borderId="43" xfId="0" applyFont="1" applyBorder="1"/>
    <xf numFmtId="0" fontId="27" fillId="0" borderId="44" xfId="0" applyFont="1" applyBorder="1"/>
    <xf numFmtId="0" fontId="27" fillId="0" borderId="45" xfId="0" applyFont="1" applyBorder="1"/>
    <xf numFmtId="0" fontId="27" fillId="0" borderId="46" xfId="0" applyFont="1" applyBorder="1"/>
    <xf numFmtId="0" fontId="27" fillId="0" borderId="47" xfId="0" applyFont="1" applyBorder="1"/>
    <xf numFmtId="0" fontId="27" fillId="0" borderId="48" xfId="0" applyFont="1" applyBorder="1"/>
    <xf numFmtId="0" fontId="27" fillId="0" borderId="49" xfId="0" applyFont="1" applyBorder="1"/>
    <xf numFmtId="4" fontId="27" fillId="0" borderId="19" xfId="0" applyNumberFormat="1" applyFont="1" applyBorder="1"/>
    <xf numFmtId="4" fontId="27" fillId="0" borderId="41" xfId="0" applyNumberFormat="1" applyFont="1" applyBorder="1"/>
    <xf numFmtId="4" fontId="27" fillId="0" borderId="40" xfId="0" applyNumberFormat="1" applyFont="1" applyBorder="1"/>
    <xf numFmtId="0" fontId="8" fillId="0" borderId="0" xfId="0" applyFont="1" applyBorder="1" applyAlignment="1">
      <alignment horizontal="left" vertical="center" indent="3"/>
    </xf>
    <xf numFmtId="0" fontId="16" fillId="0" borderId="0" xfId="0" applyFont="1" applyBorder="1" applyAlignment="1">
      <alignment horizontal="left" vertical="center" indent="3"/>
    </xf>
    <xf numFmtId="0" fontId="22" fillId="0" borderId="0" xfId="0" applyFont="1" applyBorder="1" applyAlignment="1">
      <alignment vertical="center"/>
    </xf>
    <xf numFmtId="0" fontId="11" fillId="0" borderId="1" xfId="0" applyFont="1" applyBorder="1" applyAlignment="1">
      <alignment vertical="center"/>
    </xf>
    <xf numFmtId="0" fontId="0" fillId="0" borderId="11" xfId="0" applyBorder="1" applyAlignment="1" applyProtection="1">
      <alignment vertical="center"/>
    </xf>
    <xf numFmtId="0" fontId="3" fillId="2" borderId="11" xfId="0" applyFont="1" applyFill="1" applyBorder="1" applyAlignment="1" applyProtection="1">
      <alignment vertical="center"/>
    </xf>
    <xf numFmtId="14" fontId="28" fillId="6" borderId="0" xfId="0" applyNumberFormat="1" applyFont="1" applyFill="1" applyBorder="1" applyAlignment="1" applyProtection="1">
      <alignment horizontal="right" vertical="center"/>
    </xf>
    <xf numFmtId="0" fontId="28" fillId="6" borderId="0" xfId="0" applyFont="1" applyFill="1" applyBorder="1" applyAlignment="1">
      <alignment horizontal="right" vertical="center"/>
    </xf>
    <xf numFmtId="0" fontId="23" fillId="6" borderId="0" xfId="0" applyFont="1" applyFill="1"/>
    <xf numFmtId="0" fontId="0" fillId="0" borderId="5" xfId="0" applyBorder="1" applyAlignment="1">
      <alignment vertical="center"/>
    </xf>
    <xf numFmtId="0" fontId="3" fillId="0" borderId="16" xfId="0" applyFont="1" applyBorder="1" applyAlignment="1" applyProtection="1">
      <alignment vertical="center" wrapText="1"/>
    </xf>
    <xf numFmtId="0" fontId="3" fillId="2" borderId="14" xfId="0" applyFont="1" applyFill="1" applyBorder="1" applyAlignment="1" applyProtection="1">
      <alignment vertical="center"/>
    </xf>
    <xf numFmtId="0" fontId="4" fillId="0" borderId="47" xfId="0" applyFont="1" applyFill="1" applyBorder="1" applyAlignment="1" applyProtection="1">
      <alignment vertical="center"/>
    </xf>
    <xf numFmtId="0" fontId="23" fillId="0" borderId="36" xfId="0" applyFont="1" applyBorder="1"/>
    <xf numFmtId="0" fontId="23" fillId="0" borderId="7" xfId="0" applyFont="1" applyBorder="1"/>
    <xf numFmtId="0" fontId="23" fillId="0" borderId="50" xfId="0" applyFont="1" applyBorder="1"/>
    <xf numFmtId="0" fontId="23" fillId="0" borderId="37" xfId="0" applyFont="1" applyBorder="1"/>
    <xf numFmtId="0" fontId="23" fillId="0" borderId="38" xfId="0" applyFont="1" applyBorder="1"/>
    <xf numFmtId="165" fontId="23" fillId="0" borderId="37" xfId="0" applyNumberFormat="1" applyFont="1" applyBorder="1"/>
    <xf numFmtId="0" fontId="23" fillId="0" borderId="39" xfId="0" applyFont="1" applyBorder="1"/>
    <xf numFmtId="0" fontId="23" fillId="0" borderId="40" xfId="0" applyFont="1" applyBorder="1"/>
    <xf numFmtId="0" fontId="8" fillId="0" borderId="0" xfId="0" applyFont="1" applyBorder="1" applyAlignment="1" applyProtection="1">
      <protection locked="0"/>
    </xf>
    <xf numFmtId="0" fontId="0" fillId="0" borderId="0" xfId="0" applyBorder="1" applyProtection="1">
      <protection locked="0"/>
    </xf>
    <xf numFmtId="0" fontId="0" fillId="0" borderId="17" xfId="0" applyBorder="1" applyProtection="1">
      <protection locked="0"/>
    </xf>
    <xf numFmtId="0" fontId="0" fillId="0" borderId="35" xfId="0" applyBorder="1" applyProtection="1">
      <protection locked="0"/>
    </xf>
    <xf numFmtId="0" fontId="8" fillId="0" borderId="0" xfId="0" applyFont="1" applyBorder="1" applyAlignment="1" applyProtection="1">
      <alignment vertical="top" wrapText="1"/>
      <protection locked="0"/>
    </xf>
    <xf numFmtId="0" fontId="0" fillId="0" borderId="51" xfId="0" applyBorder="1" applyProtection="1">
      <protection locked="0"/>
    </xf>
    <xf numFmtId="0" fontId="8" fillId="0" borderId="17" xfId="0" applyFont="1" applyBorder="1" applyAlignment="1" applyProtection="1">
      <alignment vertical="top" wrapText="1"/>
      <protection locked="0"/>
    </xf>
    <xf numFmtId="0" fontId="0" fillId="7" borderId="52" xfId="0" applyFill="1" applyBorder="1" applyAlignment="1" applyProtection="1">
      <alignment vertical="center"/>
    </xf>
    <xf numFmtId="0" fontId="29" fillId="0" borderId="4" xfId="0" applyFont="1" applyBorder="1" applyAlignment="1" applyProtection="1">
      <alignment vertical="center" wrapText="1"/>
      <protection locked="0" hidden="1"/>
    </xf>
    <xf numFmtId="0" fontId="9" fillId="0" borderId="0" xfId="0" applyFont="1" applyBorder="1"/>
    <xf numFmtId="0" fontId="8" fillId="0" borderId="1" xfId="0" applyFont="1" applyBorder="1" applyAlignment="1" applyProtection="1">
      <alignment wrapText="1"/>
      <protection locked="0"/>
    </xf>
    <xf numFmtId="0" fontId="8" fillId="0" borderId="2" xfId="0" applyFont="1" applyBorder="1" applyAlignment="1" applyProtection="1">
      <alignment wrapText="1"/>
      <protection locked="0"/>
    </xf>
    <xf numFmtId="0" fontId="8" fillId="0" borderId="3" xfId="0" applyFont="1" applyBorder="1" applyAlignment="1" applyProtection="1">
      <alignment wrapText="1"/>
      <protection locked="0"/>
    </xf>
    <xf numFmtId="0" fontId="8" fillId="0" borderId="2" xfId="0" applyFont="1" applyBorder="1" applyAlignment="1" applyProtection="1">
      <protection locked="0"/>
    </xf>
    <xf numFmtId="0" fontId="8" fillId="0" borderId="3" xfId="0" applyFont="1" applyBorder="1" applyAlignment="1" applyProtection="1">
      <protection locked="0"/>
    </xf>
    <xf numFmtId="0" fontId="8" fillId="0" borderId="4" xfId="0" applyFont="1" applyBorder="1" applyAlignment="1" applyProtection="1">
      <protection locked="0"/>
    </xf>
    <xf numFmtId="0" fontId="8" fillId="0" borderId="5" xfId="0" applyFont="1" applyBorder="1" applyAlignment="1" applyProtection="1">
      <protection locked="0"/>
    </xf>
    <xf numFmtId="0" fontId="0" fillId="0" borderId="4" xfId="0" applyBorder="1" applyProtection="1">
      <protection locked="0"/>
    </xf>
    <xf numFmtId="0" fontId="0" fillId="0" borderId="5" xfId="0" applyBorder="1" applyProtection="1">
      <protection locked="0"/>
    </xf>
    <xf numFmtId="0" fontId="0" fillId="0" borderId="14" xfId="0" applyBorder="1" applyProtection="1">
      <protection locked="0"/>
    </xf>
    <xf numFmtId="0" fontId="0" fillId="0" borderId="11" xfId="0" applyBorder="1" applyProtection="1">
      <protection locked="0"/>
    </xf>
    <xf numFmtId="0" fontId="0" fillId="0" borderId="34" xfId="0" applyBorder="1" applyProtection="1">
      <protection locked="0"/>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0" fillId="0" borderId="53" xfId="0" applyBorder="1" applyProtection="1">
      <protection locked="0"/>
    </xf>
    <xf numFmtId="0" fontId="0" fillId="0" borderId="54" xfId="0" applyBorder="1" applyProtection="1">
      <protection locked="0"/>
    </xf>
    <xf numFmtId="0" fontId="8" fillId="0" borderId="16" xfId="0" applyFont="1" applyBorder="1" applyAlignment="1">
      <alignment vertical="top" wrapText="1"/>
    </xf>
    <xf numFmtId="0" fontId="8" fillId="0" borderId="55" xfId="0" applyFont="1" applyBorder="1" applyAlignment="1">
      <alignment vertical="top" wrapText="1"/>
    </xf>
    <xf numFmtId="0" fontId="9" fillId="0" borderId="56" xfId="0" applyFont="1" applyBorder="1"/>
    <xf numFmtId="0" fontId="4" fillId="0" borderId="4" xfId="0" applyFont="1" applyBorder="1" applyAlignment="1">
      <alignment vertical="center"/>
    </xf>
    <xf numFmtId="0" fontId="9" fillId="0" borderId="1" xfId="0" applyFont="1" applyBorder="1" applyAlignment="1" applyProtection="1">
      <protection locked="0"/>
    </xf>
    <xf numFmtId="0" fontId="20" fillId="0" borderId="0" xfId="3"/>
    <xf numFmtId="0" fontId="20" fillId="0" borderId="13" xfId="3" applyBorder="1"/>
    <xf numFmtId="0" fontId="21" fillId="0" borderId="13" xfId="3" applyFont="1" applyBorder="1"/>
    <xf numFmtId="0" fontId="20" fillId="0" borderId="57" xfId="3" applyBorder="1"/>
    <xf numFmtId="0" fontId="20" fillId="0" borderId="58" xfId="3" applyBorder="1"/>
    <xf numFmtId="0" fontId="20" fillId="0" borderId="0" xfId="3" applyAlignment="1">
      <alignment horizontal="right"/>
    </xf>
    <xf numFmtId="0" fontId="20" fillId="0" borderId="0" xfId="3" applyFill="1" applyBorder="1" applyAlignment="1">
      <alignment horizontal="right"/>
    </xf>
    <xf numFmtId="0" fontId="20" fillId="0" borderId="59" xfId="3" applyBorder="1" applyAlignment="1">
      <alignment horizontal="center"/>
    </xf>
    <xf numFmtId="0" fontId="20" fillId="0" borderId="60" xfId="3" applyBorder="1" applyAlignment="1">
      <alignment horizontal="center"/>
    </xf>
    <xf numFmtId="0" fontId="20" fillId="0" borderId="61" xfId="3" applyBorder="1" applyAlignment="1">
      <alignment horizontal="center"/>
    </xf>
    <xf numFmtId="0" fontId="20" fillId="5" borderId="60" xfId="3" applyFill="1" applyBorder="1" applyAlignment="1">
      <alignment horizontal="center"/>
    </xf>
    <xf numFmtId="0" fontId="21" fillId="0" borderId="62" xfId="3" applyFont="1" applyBorder="1" applyAlignment="1">
      <alignment horizontal="center"/>
    </xf>
    <xf numFmtId="1" fontId="20" fillId="0" borderId="59" xfId="3" applyNumberFormat="1" applyBorder="1" applyAlignment="1">
      <alignment horizontal="center"/>
    </xf>
    <xf numFmtId="1" fontId="20" fillId="0" borderId="60" xfId="3" applyNumberFormat="1" applyBorder="1" applyAlignment="1">
      <alignment horizontal="center"/>
    </xf>
    <xf numFmtId="1" fontId="22" fillId="0" borderId="60" xfId="3" applyNumberFormat="1" applyFont="1" applyBorder="1" applyAlignment="1">
      <alignment horizontal="center"/>
    </xf>
    <xf numFmtId="1" fontId="20" fillId="0" borderId="61" xfId="3" applyNumberFormat="1" applyBorder="1" applyAlignment="1">
      <alignment horizontal="center"/>
    </xf>
    <xf numFmtId="2" fontId="20" fillId="0" borderId="60" xfId="3" applyNumberFormat="1" applyBorder="1" applyAlignment="1">
      <alignment horizontal="center"/>
    </xf>
    <xf numFmtId="174" fontId="20" fillId="0" borderId="60" xfId="3" applyNumberFormat="1" applyBorder="1" applyAlignment="1">
      <alignment horizontal="center"/>
    </xf>
    <xf numFmtId="174" fontId="21" fillId="0" borderId="60" xfId="3" applyNumberFormat="1" applyFont="1" applyBorder="1" applyAlignment="1">
      <alignment horizontal="center"/>
    </xf>
    <xf numFmtId="1" fontId="21" fillId="0" borderId="62" xfId="3" applyNumberFormat="1" applyFont="1" applyBorder="1" applyAlignment="1">
      <alignment horizontal="center"/>
    </xf>
    <xf numFmtId="0" fontId="20" fillId="0" borderId="4" xfId="3" applyBorder="1"/>
    <xf numFmtId="0" fontId="20" fillId="0" borderId="63" xfId="3" applyBorder="1" applyAlignment="1">
      <alignment horizontal="center"/>
    </xf>
    <xf numFmtId="1" fontId="20" fillId="0" borderId="63" xfId="3" applyNumberFormat="1" applyBorder="1" applyAlignment="1">
      <alignment horizontal="center"/>
    </xf>
    <xf numFmtId="0" fontId="20" fillId="0" borderId="64" xfId="3" applyBorder="1"/>
    <xf numFmtId="0" fontId="20" fillId="0" borderId="65" xfId="3" applyBorder="1" applyAlignment="1">
      <alignment horizontal="center"/>
    </xf>
    <xf numFmtId="0" fontId="20" fillId="0" borderId="66" xfId="3" applyBorder="1"/>
    <xf numFmtId="0" fontId="20" fillId="0" borderId="67" xfId="3" applyBorder="1" applyAlignment="1">
      <alignment horizontal="center"/>
    </xf>
    <xf numFmtId="1" fontId="22" fillId="0" borderId="65" xfId="3" applyNumberFormat="1" applyFont="1" applyBorder="1" applyAlignment="1">
      <alignment horizontal="center"/>
    </xf>
    <xf numFmtId="1" fontId="22" fillId="0" borderId="67" xfId="3" applyNumberFormat="1" applyFont="1" applyBorder="1" applyAlignment="1">
      <alignment horizontal="center"/>
    </xf>
    <xf numFmtId="0" fontId="21" fillId="0" borderId="58" xfId="3"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58" xfId="0" applyBorder="1" applyAlignment="1">
      <alignment vertical="center"/>
    </xf>
    <xf numFmtId="0" fontId="0" fillId="0" borderId="18" xfId="0" applyBorder="1" applyAlignment="1">
      <alignment vertical="center"/>
    </xf>
    <xf numFmtId="0" fontId="0" fillId="0" borderId="62" xfId="0" applyBorder="1" applyAlignment="1">
      <alignment horizontal="center" vertical="center"/>
    </xf>
    <xf numFmtId="0" fontId="0" fillId="0" borderId="70" xfId="0" applyBorder="1" applyAlignment="1">
      <alignment horizontal="center" vertical="center"/>
    </xf>
    <xf numFmtId="0" fontId="20" fillId="5" borderId="5" xfId="3" applyFill="1" applyBorder="1"/>
    <xf numFmtId="1" fontId="20" fillId="0" borderId="71" xfId="3" applyNumberFormat="1" applyBorder="1" applyAlignment="1">
      <alignment horizontal="center"/>
    </xf>
    <xf numFmtId="0" fontId="20" fillId="0" borderId="31" xfId="3" applyBorder="1" applyAlignment="1">
      <alignment horizontal="center"/>
    </xf>
    <xf numFmtId="0" fontId="20" fillId="5" borderId="31" xfId="3" applyFill="1" applyBorder="1" applyAlignment="1">
      <alignment horizontal="center"/>
    </xf>
    <xf numFmtId="0" fontId="20" fillId="0" borderId="72" xfId="3" applyBorder="1" applyAlignment="1">
      <alignment horizontal="center"/>
    </xf>
    <xf numFmtId="0" fontId="20" fillId="0" borderId="5" xfId="3" applyBorder="1" applyAlignment="1">
      <alignment horizontal="center"/>
    </xf>
    <xf numFmtId="0" fontId="20" fillId="0" borderId="73" xfId="3" applyBorder="1" applyAlignment="1">
      <alignment horizontal="center"/>
    </xf>
    <xf numFmtId="0" fontId="20" fillId="0" borderId="74" xfId="3" applyBorder="1" applyAlignment="1">
      <alignment horizontal="center"/>
    </xf>
    <xf numFmtId="0" fontId="0" fillId="0" borderId="75" xfId="0" applyBorder="1" applyAlignment="1">
      <alignment horizontal="center" vertical="center"/>
    </xf>
    <xf numFmtId="0" fontId="0" fillId="0" borderId="76" xfId="0" applyBorder="1" applyAlignment="1">
      <alignment horizontal="center" vertical="center"/>
    </xf>
    <xf numFmtId="0" fontId="20" fillId="5" borderId="77" xfId="3" applyFill="1" applyBorder="1"/>
    <xf numFmtId="0" fontId="20" fillId="0" borderId="78" xfId="3" applyBorder="1" applyAlignment="1">
      <alignment horizontal="center"/>
    </xf>
    <xf numFmtId="0" fontId="20" fillId="0" borderId="79" xfId="3" applyBorder="1" applyAlignment="1">
      <alignment horizontal="center"/>
    </xf>
    <xf numFmtId="0" fontId="20" fillId="5" borderId="79" xfId="3" applyFill="1" applyBorder="1" applyAlignment="1">
      <alignment horizontal="center"/>
    </xf>
    <xf numFmtId="0" fontId="20" fillId="0" borderId="80" xfId="3" applyBorder="1" applyAlignment="1">
      <alignment horizontal="center"/>
    </xf>
    <xf numFmtId="0" fontId="20" fillId="0" borderId="77" xfId="3" applyBorder="1" applyAlignment="1">
      <alignment horizontal="center"/>
    </xf>
    <xf numFmtId="0" fontId="20" fillId="0" borderId="75" xfId="3" applyBorder="1" applyAlignment="1">
      <alignment horizontal="center"/>
    </xf>
    <xf numFmtId="0" fontId="20" fillId="0" borderId="81" xfId="3" applyBorder="1" applyAlignment="1">
      <alignment horizontal="center"/>
    </xf>
    <xf numFmtId="0" fontId="21" fillId="0" borderId="70" xfId="3" applyFont="1" applyBorder="1" applyAlignment="1">
      <alignment horizontal="center"/>
    </xf>
    <xf numFmtId="0" fontId="21" fillId="0" borderId="76" xfId="3" applyFont="1" applyBorder="1" applyAlignment="1">
      <alignment horizontal="center"/>
    </xf>
    <xf numFmtId="0" fontId="0" fillId="0" borderId="82" xfId="0" applyBorder="1" applyAlignment="1">
      <alignment horizontal="center" vertical="center"/>
    </xf>
    <xf numFmtId="0" fontId="0" fillId="0" borderId="33" xfId="0" applyBorder="1" applyAlignment="1">
      <alignment horizontal="center" vertical="center"/>
    </xf>
    <xf numFmtId="1" fontId="20" fillId="5" borderId="5" xfId="3" applyNumberFormat="1" applyFill="1" applyBorder="1"/>
    <xf numFmtId="1" fontId="2" fillId="0" borderId="71" xfId="3" applyNumberFormat="1" applyFont="1" applyBorder="1" applyAlignment="1">
      <alignment horizontal="center"/>
    </xf>
    <xf numFmtId="1" fontId="22" fillId="0" borderId="31" xfId="3" applyNumberFormat="1" applyFont="1" applyBorder="1" applyAlignment="1">
      <alignment horizontal="center"/>
    </xf>
    <xf numFmtId="1" fontId="20" fillId="5" borderId="31" xfId="3" applyNumberFormat="1" applyFill="1" applyBorder="1" applyAlignment="1">
      <alignment horizontal="center"/>
    </xf>
    <xf numFmtId="1" fontId="20" fillId="0" borderId="72" xfId="3" applyNumberFormat="1" applyBorder="1" applyAlignment="1">
      <alignment horizontal="center"/>
    </xf>
    <xf numFmtId="1" fontId="20" fillId="0" borderId="5" xfId="3" applyNumberFormat="1" applyBorder="1" applyAlignment="1">
      <alignment horizontal="center"/>
    </xf>
    <xf numFmtId="1" fontId="20" fillId="0" borderId="83" xfId="3" applyNumberFormat="1" applyBorder="1" applyAlignment="1">
      <alignment horizontal="center"/>
    </xf>
    <xf numFmtId="1" fontId="20" fillId="0" borderId="31" xfId="3" applyNumberFormat="1" applyBorder="1" applyAlignment="1">
      <alignment horizontal="center"/>
    </xf>
    <xf numFmtId="2" fontId="20" fillId="0" borderId="31" xfId="3" applyNumberFormat="1" applyBorder="1" applyAlignment="1">
      <alignment horizontal="center"/>
    </xf>
    <xf numFmtId="174" fontId="20" fillId="0" borderId="31" xfId="3" applyNumberFormat="1" applyBorder="1" applyAlignment="1">
      <alignment horizontal="center"/>
    </xf>
    <xf numFmtId="174" fontId="21" fillId="0" borderId="31" xfId="3" applyNumberFormat="1" applyFont="1" applyBorder="1" applyAlignment="1">
      <alignment horizontal="center"/>
    </xf>
    <xf numFmtId="1" fontId="21" fillId="0" borderId="70" xfId="3" applyNumberFormat="1" applyFont="1" applyBorder="1" applyAlignment="1">
      <alignment horizontal="center"/>
    </xf>
    <xf numFmtId="0" fontId="0" fillId="0" borderId="84" xfId="0" applyBorder="1" applyAlignment="1">
      <alignment horizontal="center" vertical="center"/>
    </xf>
    <xf numFmtId="0" fontId="0" fillId="0" borderId="85" xfId="0" applyBorder="1" applyAlignment="1">
      <alignment horizontal="center" vertical="center"/>
    </xf>
    <xf numFmtId="1" fontId="20" fillId="5" borderId="77" xfId="3" applyNumberFormat="1" applyFill="1" applyBorder="1"/>
    <xf numFmtId="1" fontId="20" fillId="0" borderId="78" xfId="3" applyNumberFormat="1" applyBorder="1" applyAlignment="1">
      <alignment horizontal="center"/>
    </xf>
    <xf numFmtId="1" fontId="2" fillId="0" borderId="79" xfId="3" applyNumberFormat="1" applyFont="1" applyBorder="1" applyAlignment="1">
      <alignment horizontal="center"/>
    </xf>
    <xf numFmtId="1" fontId="2" fillId="5" borderId="79" xfId="3" applyNumberFormat="1" applyFont="1" applyFill="1" applyBorder="1" applyAlignment="1">
      <alignment horizontal="center"/>
    </xf>
    <xf numFmtId="1" fontId="20" fillId="5" borderId="79" xfId="3" applyNumberFormat="1" applyFill="1" applyBorder="1" applyAlignment="1">
      <alignment horizontal="center"/>
    </xf>
    <xf numFmtId="1" fontId="20" fillId="0" borderId="80" xfId="3" applyNumberFormat="1" applyBorder="1" applyAlignment="1">
      <alignment horizontal="center"/>
    </xf>
    <xf numFmtId="1" fontId="20" fillId="0" borderId="77" xfId="3" applyNumberFormat="1" applyBorder="1" applyAlignment="1">
      <alignment horizontal="center"/>
    </xf>
    <xf numFmtId="1" fontId="20" fillId="0" borderId="75" xfId="3" applyNumberFormat="1" applyBorder="1" applyAlignment="1">
      <alignment horizontal="center"/>
    </xf>
    <xf numFmtId="1" fontId="20" fillId="0" borderId="79" xfId="3" applyNumberFormat="1" applyBorder="1" applyAlignment="1">
      <alignment horizontal="center"/>
    </xf>
    <xf numFmtId="2" fontId="20" fillId="0" borderId="79" xfId="3" applyNumberFormat="1" applyBorder="1" applyAlignment="1">
      <alignment horizontal="center"/>
    </xf>
    <xf numFmtId="174" fontId="20" fillId="0" borderId="79" xfId="3" applyNumberFormat="1" applyBorder="1" applyAlignment="1">
      <alignment horizontal="center"/>
    </xf>
    <xf numFmtId="174" fontId="21" fillId="0" borderId="79" xfId="3" applyNumberFormat="1" applyFont="1" applyBorder="1" applyAlignment="1">
      <alignment horizontal="center"/>
    </xf>
    <xf numFmtId="1" fontId="21" fillId="0" borderId="76" xfId="3" applyNumberFormat="1" applyFont="1" applyBorder="1" applyAlignment="1">
      <alignment horizontal="center"/>
    </xf>
    <xf numFmtId="1" fontId="20" fillId="0" borderId="81" xfId="3" applyNumberFormat="1" applyBorder="1" applyAlignment="1">
      <alignment horizontal="center"/>
    </xf>
    <xf numFmtId="1" fontId="20" fillId="0" borderId="74" xfId="3" applyNumberFormat="1" applyBorder="1" applyAlignment="1">
      <alignment horizontal="center"/>
    </xf>
    <xf numFmtId="0" fontId="20" fillId="0" borderId="53" xfId="3" applyBorder="1"/>
    <xf numFmtId="0" fontId="20" fillId="5" borderId="86" xfId="3" applyFill="1" applyBorder="1" applyAlignment="1">
      <alignment horizontal="center"/>
    </xf>
    <xf numFmtId="0" fontId="20" fillId="5" borderId="54" xfId="3" applyFill="1" applyBorder="1" applyAlignment="1">
      <alignment horizontal="center"/>
    </xf>
    <xf numFmtId="0" fontId="20" fillId="5" borderId="87" xfId="3" applyFill="1" applyBorder="1" applyAlignment="1">
      <alignment horizontal="center"/>
    </xf>
    <xf numFmtId="1" fontId="20" fillId="0" borderId="86" xfId="3" applyNumberFormat="1" applyBorder="1" applyAlignment="1">
      <alignment horizontal="center"/>
    </xf>
    <xf numFmtId="1" fontId="20" fillId="0" borderId="54" xfId="3" applyNumberFormat="1" applyBorder="1" applyAlignment="1">
      <alignment horizontal="center"/>
    </xf>
    <xf numFmtId="1" fontId="20" fillId="0" borderId="87" xfId="3" applyNumberFormat="1" applyBorder="1" applyAlignment="1">
      <alignment horizontal="center"/>
    </xf>
    <xf numFmtId="0" fontId="20" fillId="5" borderId="64" xfId="3" applyFill="1" applyBorder="1"/>
    <xf numFmtId="0" fontId="20" fillId="5" borderId="78" xfId="3" applyFill="1" applyBorder="1" applyAlignment="1">
      <alignment horizontal="center"/>
    </xf>
    <xf numFmtId="0" fontId="20" fillId="5" borderId="71" xfId="3" applyFill="1" applyBorder="1" applyAlignment="1">
      <alignment horizontal="center"/>
    </xf>
    <xf numFmtId="0" fontId="20" fillId="5" borderId="65" xfId="3" applyFill="1" applyBorder="1" applyAlignment="1">
      <alignment horizontal="center"/>
    </xf>
    <xf numFmtId="0" fontId="20" fillId="5" borderId="80" xfId="3" applyFill="1" applyBorder="1" applyAlignment="1">
      <alignment horizontal="center"/>
    </xf>
    <xf numFmtId="0" fontId="20" fillId="5" borderId="72" xfId="3" applyFill="1" applyBorder="1" applyAlignment="1">
      <alignment horizontal="center"/>
    </xf>
    <xf numFmtId="0" fontId="20" fillId="5" borderId="67" xfId="3" applyFill="1" applyBorder="1" applyAlignment="1">
      <alignment horizontal="center"/>
    </xf>
    <xf numFmtId="1" fontId="20" fillId="5" borderId="78" xfId="3" applyNumberFormat="1" applyFill="1" applyBorder="1" applyAlignment="1">
      <alignment horizontal="center"/>
    </xf>
    <xf numFmtId="1" fontId="20" fillId="5" borderId="71" xfId="3" applyNumberFormat="1" applyFill="1" applyBorder="1" applyAlignment="1">
      <alignment horizontal="center"/>
    </xf>
    <xf numFmtId="1" fontId="20" fillId="5" borderId="65" xfId="3" applyNumberFormat="1" applyFill="1" applyBorder="1" applyAlignment="1">
      <alignment horizontal="center"/>
    </xf>
    <xf numFmtId="1" fontId="20" fillId="0" borderId="67" xfId="3" applyNumberFormat="1" applyBorder="1" applyAlignment="1">
      <alignment horizontal="center"/>
    </xf>
    <xf numFmtId="0" fontId="20" fillId="0" borderId="88" xfId="3" applyBorder="1"/>
    <xf numFmtId="0" fontId="20" fillId="0" borderId="89" xfId="3" applyBorder="1"/>
    <xf numFmtId="0" fontId="20" fillId="0" borderId="90" xfId="3" applyBorder="1"/>
    <xf numFmtId="0" fontId="20" fillId="0" borderId="68" xfId="3" applyBorder="1"/>
    <xf numFmtId="0" fontId="20" fillId="0" borderId="90" xfId="3" applyBorder="1" applyAlignment="1">
      <alignment horizontal="left" indent="1"/>
    </xf>
    <xf numFmtId="0" fontId="21" fillId="0" borderId="90" xfId="3" applyFont="1" applyBorder="1" applyAlignment="1">
      <alignment horizontal="left" indent="1"/>
    </xf>
    <xf numFmtId="0" fontId="20" fillId="0" borderId="91" xfId="3" applyBorder="1" applyAlignment="1">
      <alignment horizontal="left" indent="1"/>
    </xf>
    <xf numFmtId="0" fontId="20" fillId="0" borderId="92" xfId="3" applyBorder="1"/>
    <xf numFmtId="0" fontId="21" fillId="0" borderId="69" xfId="3" applyFont="1" applyBorder="1"/>
    <xf numFmtId="0" fontId="21" fillId="0" borderId="18" xfId="3" applyFont="1" applyBorder="1"/>
    <xf numFmtId="0" fontId="21" fillId="0" borderId="68" xfId="3" applyFont="1" applyBorder="1" applyAlignment="1">
      <alignment vertical="center"/>
    </xf>
    <xf numFmtId="0" fontId="21" fillId="0" borderId="69" xfId="3" applyFont="1" applyBorder="1" applyAlignment="1">
      <alignment vertical="center"/>
    </xf>
    <xf numFmtId="0" fontId="21" fillId="0" borderId="18" xfId="3" applyFont="1" applyBorder="1" applyAlignment="1">
      <alignment vertical="center"/>
    </xf>
    <xf numFmtId="3" fontId="21" fillId="0" borderId="93" xfId="3" applyNumberFormat="1" applyFont="1" applyBorder="1" applyAlignment="1">
      <alignment horizontal="center" vertical="center"/>
    </xf>
    <xf numFmtId="3" fontId="21" fillId="0" borderId="94" xfId="3" applyNumberFormat="1" applyFont="1" applyBorder="1" applyAlignment="1">
      <alignment horizontal="center" vertical="center"/>
    </xf>
    <xf numFmtId="3" fontId="21" fillId="0" borderId="62" xfId="3" applyNumberFormat="1" applyFont="1" applyBorder="1" applyAlignment="1">
      <alignment horizontal="center" vertical="center"/>
    </xf>
    <xf numFmtId="0" fontId="20" fillId="0" borderId="95" xfId="3" applyBorder="1" applyAlignment="1">
      <alignment horizontal="left" indent="1"/>
    </xf>
    <xf numFmtId="0" fontId="4" fillId="0" borderId="1" xfId="0" applyFont="1" applyFill="1" applyBorder="1" applyAlignment="1">
      <alignment vertical="center"/>
    </xf>
    <xf numFmtId="0" fontId="9" fillId="0" borderId="4" xfId="0" applyFont="1" applyBorder="1" applyAlignment="1"/>
    <xf numFmtId="0" fontId="9" fillId="0" borderId="0" xfId="0" applyFont="1" applyBorder="1" applyAlignment="1"/>
    <xf numFmtId="0" fontId="23" fillId="6" borderId="0" xfId="0" applyFont="1" applyFill="1" applyBorder="1"/>
    <xf numFmtId="0" fontId="0" fillId="4" borderId="13" xfId="0" applyFill="1" applyBorder="1"/>
    <xf numFmtId="3" fontId="21" fillId="0" borderId="93" xfId="3" applyNumberFormat="1" applyFont="1" applyBorder="1" applyAlignment="1">
      <alignment horizontal="center" vertical="center"/>
    </xf>
    <xf numFmtId="3" fontId="21" fillId="0" borderId="124" xfId="3" applyNumberFormat="1" applyFont="1" applyBorder="1" applyAlignment="1">
      <alignment horizontal="center" vertical="center"/>
    </xf>
    <xf numFmtId="165" fontId="4" fillId="7" borderId="13" xfId="0" applyNumberFormat="1" applyFont="1" applyFill="1" applyBorder="1" applyAlignment="1" applyProtection="1">
      <alignment horizontal="center" vertical="center"/>
      <protection locked="0"/>
    </xf>
    <xf numFmtId="165" fontId="4" fillId="7" borderId="6" xfId="0" applyNumberFormat="1" applyFont="1" applyFill="1" applyBorder="1" applyAlignment="1" applyProtection="1">
      <alignment horizontal="center" vertical="center"/>
      <protection locked="0"/>
    </xf>
    <xf numFmtId="165" fontId="4" fillId="7" borderId="31"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right" vertical="center"/>
    </xf>
    <xf numFmtId="0" fontId="3" fillId="2" borderId="3" xfId="0" applyFont="1" applyFill="1" applyBorder="1" applyAlignment="1" applyProtection="1">
      <alignment horizontal="right" vertical="center"/>
    </xf>
    <xf numFmtId="0" fontId="3" fillId="2" borderId="11" xfId="0" applyFont="1" applyFill="1" applyBorder="1" applyAlignment="1" applyProtection="1">
      <alignment horizontal="right" vertical="center"/>
    </xf>
    <xf numFmtId="0" fontId="3" fillId="2" borderId="34" xfId="0" applyFont="1" applyFill="1" applyBorder="1" applyAlignment="1" applyProtection="1">
      <alignment horizontal="right" vertical="center"/>
    </xf>
    <xf numFmtId="0" fontId="27" fillId="0" borderId="7" xfId="0" applyFont="1" applyBorder="1" applyAlignment="1">
      <alignment horizontal="center"/>
    </xf>
    <xf numFmtId="0" fontId="27" fillId="0" borderId="50" xfId="0" applyFont="1" applyBorder="1" applyAlignment="1">
      <alignment horizontal="center"/>
    </xf>
    <xf numFmtId="0" fontId="8" fillId="0" borderId="96" xfId="0" applyFont="1" applyBorder="1" applyAlignment="1">
      <alignment horizontal="left" vertical="top" wrapText="1"/>
    </xf>
    <xf numFmtId="0" fontId="8" fillId="0" borderId="2" xfId="0" applyFont="1" applyBorder="1" applyAlignment="1">
      <alignment horizontal="left" vertical="top" wrapText="1"/>
    </xf>
    <xf numFmtId="0" fontId="8" fillId="0" borderId="35" xfId="0" applyFont="1" applyBorder="1" applyAlignment="1">
      <alignment horizontal="left" vertical="top" wrapText="1"/>
    </xf>
    <xf numFmtId="0" fontId="8" fillId="0" borderId="0" xfId="0" applyFont="1" applyBorder="1" applyAlignment="1">
      <alignment horizontal="left" vertical="top" wrapText="1"/>
    </xf>
    <xf numFmtId="170" fontId="9" fillId="4" borderId="6" xfId="0" applyNumberFormat="1" applyFont="1" applyFill="1" applyBorder="1" applyAlignment="1">
      <alignment horizontal="right" vertical="center"/>
    </xf>
    <xf numFmtId="170" fontId="9" fillId="4" borderId="26" xfId="0" applyNumberFormat="1" applyFont="1" applyFill="1" applyBorder="1" applyAlignment="1">
      <alignment horizontal="right" vertical="center"/>
    </xf>
    <xf numFmtId="167" fontId="8" fillId="6" borderId="0" xfId="0" applyNumberFormat="1" applyFont="1" applyFill="1" applyBorder="1" applyAlignment="1">
      <alignment horizontal="right" vertical="center"/>
    </xf>
    <xf numFmtId="173" fontId="9" fillId="8" borderId="24" xfId="0" applyNumberFormat="1" applyFont="1" applyFill="1" applyBorder="1" applyAlignment="1">
      <alignment horizontal="right" vertical="center"/>
    </xf>
    <xf numFmtId="173" fontId="9" fillId="8" borderId="6" xfId="0" applyNumberFormat="1" applyFont="1" applyFill="1" applyBorder="1" applyAlignment="1">
      <alignment horizontal="right" vertical="center"/>
    </xf>
    <xf numFmtId="173" fontId="9" fillId="8" borderId="26" xfId="0" applyNumberFormat="1" applyFont="1" applyFill="1" applyBorder="1" applyAlignment="1">
      <alignment horizontal="right" vertical="center"/>
    </xf>
    <xf numFmtId="3" fontId="4" fillId="7" borderId="13" xfId="0" applyNumberFormat="1" applyFont="1" applyFill="1" applyBorder="1" applyAlignment="1" applyProtection="1">
      <alignment horizontal="right" vertical="center" indent="1"/>
      <protection locked="0"/>
    </xf>
    <xf numFmtId="3" fontId="4" fillId="7" borderId="6" xfId="0" applyNumberFormat="1" applyFont="1" applyFill="1" applyBorder="1" applyAlignment="1" applyProtection="1">
      <alignment horizontal="right" vertical="center" indent="1"/>
      <protection locked="0"/>
    </xf>
    <xf numFmtId="173" fontId="9" fillId="4" borderId="24" xfId="0" applyNumberFormat="1" applyFont="1" applyFill="1" applyBorder="1" applyAlignment="1">
      <alignment horizontal="right" vertical="center"/>
    </xf>
    <xf numFmtId="173" fontId="9" fillId="4" borderId="6" xfId="0" applyNumberFormat="1" applyFont="1" applyFill="1" applyBorder="1" applyAlignment="1">
      <alignment horizontal="right" vertical="center"/>
    </xf>
    <xf numFmtId="173" fontId="9" fillId="4" borderId="26" xfId="0" applyNumberFormat="1" applyFont="1" applyFill="1" applyBorder="1" applyAlignment="1">
      <alignment horizontal="right" vertical="center"/>
    </xf>
    <xf numFmtId="164" fontId="4" fillId="4" borderId="24" xfId="0" applyNumberFormat="1" applyFont="1" applyFill="1" applyBorder="1" applyAlignment="1">
      <alignment horizontal="right" vertical="center"/>
    </xf>
    <xf numFmtId="164" fontId="4" fillId="4" borderId="6" xfId="0" applyNumberFormat="1" applyFont="1" applyFill="1" applyBorder="1" applyAlignment="1">
      <alignment horizontal="right" vertical="center"/>
    </xf>
    <xf numFmtId="164" fontId="4" fillId="4" borderId="26" xfId="0" applyNumberFormat="1" applyFont="1" applyFill="1" applyBorder="1" applyAlignment="1">
      <alignment horizontal="right" vertical="center"/>
    </xf>
    <xf numFmtId="165" fontId="4" fillId="5" borderId="6" xfId="0" applyNumberFormat="1" applyFont="1" applyFill="1" applyBorder="1" applyAlignment="1" applyProtection="1">
      <alignment horizontal="center" vertical="center"/>
      <protection locked="0"/>
    </xf>
    <xf numFmtId="165" fontId="4" fillId="5" borderId="31" xfId="0" applyNumberFormat="1" applyFont="1" applyFill="1" applyBorder="1" applyAlignment="1" applyProtection="1">
      <alignment horizontal="center" vertical="center"/>
      <protection locked="0"/>
    </xf>
    <xf numFmtId="3" fontId="4" fillId="7" borderId="31" xfId="0" applyNumberFormat="1" applyFont="1" applyFill="1" applyBorder="1" applyAlignment="1" applyProtection="1">
      <alignment horizontal="right" vertical="center" indent="1"/>
      <protection locked="0"/>
    </xf>
    <xf numFmtId="3" fontId="4" fillId="7" borderId="97" xfId="0" applyNumberFormat="1" applyFont="1" applyFill="1" applyBorder="1" applyAlignment="1" applyProtection="1">
      <alignment horizontal="right" vertical="center" indent="1"/>
      <protection locked="0"/>
    </xf>
    <xf numFmtId="164" fontId="4" fillId="4" borderId="97"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right" vertical="center" wrapText="1"/>
    </xf>
    <xf numFmtId="0" fontId="3" fillId="0" borderId="2"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9" fontId="8" fillId="4" borderId="6" xfId="0" applyNumberFormat="1" applyFont="1" applyFill="1" applyBorder="1" applyAlignment="1">
      <alignment horizontal="right" vertical="center"/>
    </xf>
    <xf numFmtId="9" fontId="8" fillId="4" borderId="31" xfId="0" applyNumberFormat="1" applyFont="1" applyFill="1" applyBorder="1" applyAlignment="1">
      <alignment horizontal="right" vertical="center"/>
    </xf>
    <xf numFmtId="3" fontId="4" fillId="4" borderId="31" xfId="0" applyNumberFormat="1" applyFont="1" applyFill="1" applyBorder="1" applyAlignment="1">
      <alignment horizontal="right" vertical="center" indent="1"/>
    </xf>
    <xf numFmtId="3" fontId="4" fillId="4" borderId="97" xfId="0" applyNumberFormat="1" applyFont="1" applyFill="1" applyBorder="1" applyAlignment="1">
      <alignment horizontal="right" vertical="center" indent="1"/>
    </xf>
    <xf numFmtId="3" fontId="4" fillId="7" borderId="64" xfId="0" applyNumberFormat="1" applyFont="1" applyFill="1" applyBorder="1" applyAlignment="1" applyProtection="1">
      <alignment horizontal="center" vertical="center"/>
      <protection locked="0"/>
    </xf>
    <xf numFmtId="3" fontId="4" fillId="7" borderId="12" xfId="0" applyNumberFormat="1" applyFont="1" applyFill="1" applyBorder="1" applyAlignment="1" applyProtection="1">
      <alignment horizontal="center" vertical="center"/>
      <protection locked="0"/>
    </xf>
    <xf numFmtId="3" fontId="4" fillId="7" borderId="71" xfId="0" applyNumberFormat="1" applyFont="1" applyFill="1" applyBorder="1" applyAlignment="1" applyProtection="1">
      <alignment horizontal="center" vertical="center"/>
      <protection locked="0"/>
    </xf>
    <xf numFmtId="3" fontId="4" fillId="7" borderId="12" xfId="0" applyNumberFormat="1" applyFont="1" applyFill="1" applyBorder="1" applyAlignment="1">
      <alignment horizontal="center" vertical="center"/>
    </xf>
    <xf numFmtId="3" fontId="4" fillId="7" borderId="71" xfId="0" applyNumberFormat="1" applyFont="1" applyFill="1" applyBorder="1" applyAlignment="1">
      <alignment horizontal="center" vertical="center"/>
    </xf>
    <xf numFmtId="164" fontId="4" fillId="7" borderId="31" xfId="0" applyNumberFormat="1" applyFont="1" applyFill="1" applyBorder="1" applyAlignment="1" applyProtection="1">
      <alignment horizontal="center" vertical="center"/>
      <protection locked="0"/>
    </xf>
    <xf numFmtId="164" fontId="4" fillId="7" borderId="97" xfId="0" applyNumberFormat="1" applyFont="1" applyFill="1" applyBorder="1" applyAlignment="1" applyProtection="1">
      <alignment horizontal="center" vertical="center"/>
      <protection locked="0"/>
    </xf>
    <xf numFmtId="2" fontId="4" fillId="4" borderId="101" xfId="0" applyNumberFormat="1" applyFont="1" applyFill="1" applyBorder="1" applyAlignment="1">
      <alignment horizontal="center" vertical="center"/>
    </xf>
    <xf numFmtId="2" fontId="4" fillId="4" borderId="99" xfId="0" applyNumberFormat="1" applyFont="1" applyFill="1" applyBorder="1" applyAlignment="1">
      <alignment horizontal="center" vertical="center"/>
    </xf>
    <xf numFmtId="2" fontId="4" fillId="4" borderId="102" xfId="0" applyNumberFormat="1" applyFont="1" applyFill="1" applyBorder="1" applyAlignment="1">
      <alignment horizontal="center" vertical="center"/>
    </xf>
    <xf numFmtId="0" fontId="9" fillId="3" borderId="103" xfId="0" applyFont="1" applyFill="1" applyBorder="1" applyAlignment="1">
      <alignment horizontal="right" vertical="center"/>
    </xf>
    <xf numFmtId="0" fontId="9" fillId="3" borderId="15" xfId="0" applyFont="1" applyFill="1" applyBorder="1" applyAlignment="1">
      <alignment horizontal="right" vertical="center"/>
    </xf>
    <xf numFmtId="0" fontId="9" fillId="3" borderId="28" xfId="0" applyFont="1" applyFill="1" applyBorder="1" applyAlignment="1">
      <alignment horizontal="right" vertical="center"/>
    </xf>
    <xf numFmtId="171" fontId="9" fillId="4" borderId="12" xfId="0" applyNumberFormat="1" applyFont="1" applyFill="1" applyBorder="1" applyAlignment="1">
      <alignment horizontal="right" vertical="center"/>
    </xf>
    <xf numFmtId="171" fontId="9" fillId="4" borderId="104" xfId="0" applyNumberFormat="1" applyFont="1" applyFill="1" applyBorder="1" applyAlignment="1">
      <alignment horizontal="right" vertical="center"/>
    </xf>
    <xf numFmtId="164" fontId="4" fillId="7" borderId="13" xfId="0" applyNumberFormat="1" applyFont="1" applyFill="1" applyBorder="1" applyAlignment="1" applyProtection="1">
      <alignment horizontal="center" vertical="center"/>
      <protection locked="0"/>
    </xf>
    <xf numFmtId="164" fontId="4" fillId="7" borderId="6" xfId="0" applyNumberFormat="1" applyFont="1" applyFill="1" applyBorder="1" applyAlignment="1" applyProtection="1">
      <alignment horizontal="center" vertical="center"/>
      <protection locked="0"/>
    </xf>
    <xf numFmtId="3" fontId="4" fillId="4" borderId="13" xfId="0" applyNumberFormat="1" applyFont="1" applyFill="1" applyBorder="1" applyAlignment="1">
      <alignment horizontal="right" vertical="center"/>
    </xf>
    <xf numFmtId="3" fontId="4" fillId="4" borderId="6" xfId="0" applyNumberFormat="1" applyFont="1" applyFill="1" applyBorder="1" applyAlignment="1">
      <alignment horizontal="right" vertical="center"/>
    </xf>
    <xf numFmtId="0" fontId="9" fillId="0" borderId="25" xfId="0" applyFont="1" applyBorder="1" applyAlignment="1">
      <alignment horizontal="left" vertical="center"/>
    </xf>
    <xf numFmtId="0" fontId="9" fillId="0" borderId="19" xfId="0" applyFont="1" applyBorder="1" applyAlignment="1">
      <alignment horizontal="left" vertical="center"/>
    </xf>
    <xf numFmtId="0" fontId="4" fillId="0" borderId="66" xfId="0" applyFont="1" applyBorder="1" applyAlignment="1">
      <alignment horizontal="left" vertical="center"/>
    </xf>
    <xf numFmtId="0" fontId="4" fillId="0" borderId="15" xfId="0" applyFont="1" applyBorder="1" applyAlignment="1">
      <alignment horizontal="left" vertical="center"/>
    </xf>
    <xf numFmtId="3" fontId="31" fillId="9" borderId="66" xfId="0" applyNumberFormat="1" applyFont="1" applyFill="1" applyBorder="1" applyAlignment="1">
      <alignment horizontal="center" vertical="center"/>
    </xf>
    <xf numFmtId="3" fontId="31" fillId="9" borderId="15" xfId="0" applyNumberFormat="1" applyFont="1" applyFill="1" applyBorder="1" applyAlignment="1">
      <alignment horizontal="center" vertical="center"/>
    </xf>
    <xf numFmtId="3" fontId="31" fillId="9" borderId="72" xfId="0" applyNumberFormat="1" applyFont="1" applyFill="1" applyBorder="1" applyAlignment="1">
      <alignment horizontal="center" vertical="center"/>
    </xf>
    <xf numFmtId="2" fontId="30" fillId="8" borderId="98" xfId="0" applyNumberFormat="1" applyFont="1" applyFill="1" applyBorder="1" applyAlignment="1">
      <alignment horizontal="right" vertical="center" indent="1"/>
    </xf>
    <xf numFmtId="2" fontId="30" fillId="8" borderId="99" xfId="0" applyNumberFormat="1" applyFont="1" applyFill="1" applyBorder="1" applyAlignment="1">
      <alignment horizontal="right" vertical="center" indent="1"/>
    </xf>
    <xf numFmtId="2" fontId="30" fillId="8" borderId="100" xfId="0" applyNumberFormat="1" applyFont="1" applyFill="1" applyBorder="1" applyAlignment="1">
      <alignment horizontal="right" vertical="center" indent="1"/>
    </xf>
    <xf numFmtId="168" fontId="4" fillId="4" borderId="18" xfId="0" applyNumberFormat="1" applyFont="1" applyFill="1" applyBorder="1" applyAlignment="1">
      <alignment horizontal="center" vertical="center"/>
    </xf>
    <xf numFmtId="168" fontId="4" fillId="4" borderId="94" xfId="0" applyNumberFormat="1" applyFont="1" applyFill="1" applyBorder="1" applyAlignment="1">
      <alignment horizontal="center" vertical="center"/>
    </xf>
    <xf numFmtId="168" fontId="4" fillId="4" borderId="70" xfId="0" applyNumberFormat="1" applyFont="1" applyFill="1" applyBorder="1" applyAlignment="1">
      <alignment horizontal="center" vertical="center"/>
    </xf>
    <xf numFmtId="169" fontId="7" fillId="4" borderId="105" xfId="0" applyNumberFormat="1" applyFont="1" applyFill="1" applyBorder="1" applyAlignment="1">
      <alignment horizontal="center" vertical="center"/>
    </xf>
    <xf numFmtId="169" fontId="7" fillId="4" borderId="94" xfId="0" applyNumberFormat="1" applyFont="1" applyFill="1" applyBorder="1" applyAlignment="1">
      <alignment horizontal="center" vertical="center"/>
    </xf>
    <xf numFmtId="169" fontId="7" fillId="4" borderId="106" xfId="0" applyNumberFormat="1" applyFont="1" applyFill="1" applyBorder="1" applyAlignment="1">
      <alignment horizontal="center" vertical="center"/>
    </xf>
    <xf numFmtId="169" fontId="7" fillId="4" borderId="15" xfId="0" applyNumberFormat="1" applyFont="1" applyFill="1" applyBorder="1" applyAlignment="1">
      <alignment horizontal="center" vertical="center"/>
    </xf>
    <xf numFmtId="0" fontId="4" fillId="4" borderId="94" xfId="0" applyFont="1" applyFill="1" applyBorder="1" applyAlignment="1">
      <alignment horizontal="left" vertical="center"/>
    </xf>
    <xf numFmtId="0" fontId="4" fillId="4" borderId="107" xfId="0" applyFont="1" applyFill="1" applyBorder="1" applyAlignment="1">
      <alignment horizontal="left" vertical="center"/>
    </xf>
    <xf numFmtId="3" fontId="9" fillId="7" borderId="12" xfId="0" applyNumberFormat="1" applyFont="1" applyFill="1" applyBorder="1" applyAlignment="1" applyProtection="1">
      <alignment horizontal="right" vertical="center"/>
      <protection locked="0"/>
    </xf>
    <xf numFmtId="4" fontId="4" fillId="7" borderId="13" xfId="0" applyNumberFormat="1" applyFont="1" applyFill="1" applyBorder="1" applyAlignment="1" applyProtection="1">
      <alignment horizontal="right" vertical="center"/>
      <protection locked="0"/>
    </xf>
    <xf numFmtId="4" fontId="4" fillId="7" borderId="6" xfId="0" applyNumberFormat="1" applyFont="1" applyFill="1" applyBorder="1" applyAlignment="1" applyProtection="1">
      <alignment horizontal="right" vertical="center"/>
      <protection locked="0"/>
    </xf>
    <xf numFmtId="0" fontId="8" fillId="4" borderId="6" xfId="0" applyFont="1" applyFill="1" applyBorder="1" applyAlignment="1">
      <alignment horizontal="left" vertical="center"/>
    </xf>
    <xf numFmtId="0" fontId="8" fillId="4" borderId="31" xfId="0" applyFont="1" applyFill="1" applyBorder="1" applyAlignment="1">
      <alignment horizontal="left" vertical="center"/>
    </xf>
    <xf numFmtId="3" fontId="9" fillId="3" borderId="6" xfId="0" applyNumberFormat="1" applyFont="1" applyFill="1" applyBorder="1" applyAlignment="1">
      <alignment horizontal="center" vertical="center"/>
    </xf>
    <xf numFmtId="3" fontId="9" fillId="3" borderId="26" xfId="0" applyNumberFormat="1" applyFont="1" applyFill="1" applyBorder="1" applyAlignment="1">
      <alignment horizontal="center" vertical="center"/>
    </xf>
    <xf numFmtId="3" fontId="4" fillId="4" borderId="13" xfId="0" applyNumberFormat="1" applyFont="1" applyFill="1" applyBorder="1" applyAlignment="1">
      <alignment horizontal="right" vertical="center" indent="1"/>
    </xf>
    <xf numFmtId="3" fontId="4" fillId="4" borderId="6" xfId="0" applyNumberFormat="1" applyFont="1" applyFill="1" applyBorder="1" applyAlignment="1">
      <alignment horizontal="right" vertical="center" indent="1"/>
    </xf>
    <xf numFmtId="0" fontId="4" fillId="7" borderId="13" xfId="0" applyFont="1" applyFill="1" applyBorder="1" applyAlignment="1" applyProtection="1">
      <alignment horizontal="right" vertical="center"/>
      <protection locked="0"/>
    </xf>
    <xf numFmtId="0" fontId="4" fillId="7" borderId="6" xfId="0" applyFont="1" applyFill="1" applyBorder="1" applyAlignment="1" applyProtection="1">
      <alignment horizontal="right" vertical="center"/>
      <protection locked="0"/>
    </xf>
    <xf numFmtId="167" fontId="8" fillId="0" borderId="0" xfId="0" applyNumberFormat="1" applyFont="1" applyBorder="1" applyAlignment="1">
      <alignment horizontal="right"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3" fontId="4" fillId="4" borderId="6" xfId="0" applyNumberFormat="1" applyFont="1" applyFill="1" applyBorder="1" applyAlignment="1">
      <alignment horizontal="center" vertical="center"/>
    </xf>
    <xf numFmtId="3" fontId="4" fillId="4" borderId="31" xfId="0" applyNumberFormat="1" applyFont="1" applyFill="1" applyBorder="1" applyAlignment="1">
      <alignment horizontal="center" vertical="center"/>
    </xf>
    <xf numFmtId="3" fontId="9" fillId="4" borderId="94" xfId="0" applyNumberFormat="1" applyFont="1" applyFill="1" applyBorder="1" applyAlignment="1">
      <alignment horizontal="right" vertical="center"/>
    </xf>
    <xf numFmtId="3" fontId="4" fillId="4" borderId="66" xfId="0" applyNumberFormat="1" applyFont="1" applyFill="1" applyBorder="1" applyAlignment="1">
      <alignment horizontal="center" vertical="center"/>
    </xf>
    <xf numFmtId="3" fontId="4" fillId="4" borderId="15" xfId="0" applyNumberFormat="1" applyFont="1" applyFill="1" applyBorder="1" applyAlignment="1">
      <alignment horizontal="center" vertical="center"/>
    </xf>
    <xf numFmtId="3" fontId="4" fillId="4" borderId="72" xfId="0" applyNumberFormat="1" applyFont="1" applyFill="1" applyBorder="1" applyAlignment="1">
      <alignment horizontal="center" vertical="center"/>
    </xf>
    <xf numFmtId="167" fontId="4" fillId="4" borderId="53" xfId="0" applyNumberFormat="1" applyFont="1" applyFill="1" applyBorder="1" applyAlignment="1">
      <alignment horizontal="center" vertical="center"/>
    </xf>
    <xf numFmtId="167" fontId="4" fillId="4" borderId="17" xfId="0" applyNumberFormat="1" applyFont="1" applyFill="1" applyBorder="1" applyAlignment="1">
      <alignment horizontal="center" vertical="center"/>
    </xf>
    <xf numFmtId="167" fontId="4" fillId="4" borderId="54" xfId="0" applyNumberFormat="1" applyFont="1" applyFill="1" applyBorder="1" applyAlignment="1">
      <alignment horizontal="center" vertical="center"/>
    </xf>
    <xf numFmtId="3" fontId="4" fillId="4" borderId="66" xfId="0" applyNumberFormat="1" applyFont="1" applyFill="1" applyBorder="1" applyAlignment="1">
      <alignment horizontal="right" vertical="center" indent="1"/>
    </xf>
    <xf numFmtId="3" fontId="4" fillId="4" borderId="15" xfId="0" applyNumberFormat="1" applyFont="1" applyFill="1" applyBorder="1" applyAlignment="1">
      <alignment horizontal="right" vertical="center" indent="1"/>
    </xf>
    <xf numFmtId="164" fontId="4" fillId="4" borderId="13" xfId="0" applyNumberFormat="1" applyFont="1" applyFill="1" applyBorder="1" applyAlignment="1" applyProtection="1">
      <alignment horizontal="center" vertical="center"/>
      <protection locked="0"/>
    </xf>
    <xf numFmtId="164" fontId="4" fillId="4" borderId="31" xfId="0" applyNumberFormat="1" applyFont="1" applyFill="1" applyBorder="1" applyAlignment="1" applyProtection="1">
      <alignment horizontal="center" vertical="center"/>
      <protection locked="0"/>
    </xf>
    <xf numFmtId="3" fontId="4" fillId="7" borderId="64" xfId="0" applyNumberFormat="1" applyFont="1" applyFill="1" applyBorder="1" applyAlignment="1">
      <alignment horizontal="center" vertical="center"/>
    </xf>
    <xf numFmtId="172" fontId="0" fillId="3" borderId="21" xfId="0" applyNumberFormat="1" applyFill="1" applyBorder="1" applyAlignment="1">
      <alignment horizontal="center" vertical="center"/>
    </xf>
    <xf numFmtId="0" fontId="4" fillId="7" borderId="64" xfId="0" applyFont="1" applyFill="1" applyBorder="1" applyAlignment="1" applyProtection="1">
      <alignment horizontal="center" vertical="center"/>
      <protection locked="0"/>
    </xf>
    <xf numFmtId="0" fontId="4" fillId="7" borderId="12" xfId="0" applyFont="1" applyFill="1" applyBorder="1" applyAlignment="1" applyProtection="1">
      <alignment horizontal="center" vertical="center"/>
      <protection locked="0"/>
    </xf>
    <xf numFmtId="0" fontId="4" fillId="7" borderId="71" xfId="0" applyFont="1" applyFill="1" applyBorder="1" applyAlignment="1" applyProtection="1">
      <alignment horizontal="center" vertical="center"/>
      <protection locked="0"/>
    </xf>
    <xf numFmtId="3" fontId="4" fillId="5" borderId="13" xfId="0" applyNumberFormat="1" applyFont="1" applyFill="1" applyBorder="1" applyAlignment="1" applyProtection="1">
      <alignment horizontal="right" vertical="center" indent="1"/>
      <protection locked="0"/>
    </xf>
    <xf numFmtId="3" fontId="4" fillId="5" borderId="6" xfId="0" applyNumberFormat="1" applyFont="1" applyFill="1" applyBorder="1" applyAlignment="1" applyProtection="1">
      <alignment horizontal="right" vertical="center" indent="1"/>
      <protection locked="0"/>
    </xf>
    <xf numFmtId="3" fontId="4" fillId="5" borderId="31" xfId="0" applyNumberFormat="1" applyFont="1" applyFill="1" applyBorder="1" applyAlignment="1" applyProtection="1">
      <alignment horizontal="right" vertical="center" indent="1"/>
      <protection locked="0"/>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34" xfId="0" applyFont="1" applyFill="1" applyBorder="1" applyAlignment="1">
      <alignment horizontal="center" vertical="center"/>
    </xf>
    <xf numFmtId="3" fontId="4" fillId="4" borderId="97" xfId="0" applyNumberFormat="1" applyFont="1" applyFill="1" applyBorder="1" applyAlignment="1" applyProtection="1">
      <alignment horizontal="right" vertical="center" indent="1"/>
      <protection locked="0"/>
    </xf>
    <xf numFmtId="172" fontId="0" fillId="3" borderId="4" xfId="0" applyNumberFormat="1" applyFill="1" applyBorder="1" applyAlignment="1">
      <alignment horizontal="center" vertical="center"/>
    </xf>
    <xf numFmtId="172" fontId="0" fillId="3" borderId="0" xfId="0" applyNumberFormat="1" applyFill="1" applyBorder="1" applyAlignment="1">
      <alignment horizontal="center" vertical="center"/>
    </xf>
    <xf numFmtId="172" fontId="0" fillId="3" borderId="5" xfId="0" applyNumberFormat="1" applyFill="1" applyBorder="1" applyAlignment="1">
      <alignment horizontal="center" vertical="center"/>
    </xf>
    <xf numFmtId="165" fontId="4" fillId="5" borderId="13" xfId="0" applyNumberFormat="1" applyFont="1" applyFill="1" applyBorder="1" applyAlignment="1" applyProtection="1">
      <alignment horizontal="center" vertical="center"/>
      <protection locked="0"/>
    </xf>
    <xf numFmtId="3" fontId="4" fillId="5" borderId="97" xfId="0" applyNumberFormat="1" applyFont="1" applyFill="1" applyBorder="1" applyAlignment="1" applyProtection="1">
      <alignment horizontal="right" vertical="center" indent="1"/>
      <protection locked="0"/>
    </xf>
    <xf numFmtId="0" fontId="0" fillId="0" borderId="25" xfId="0" applyBorder="1" applyAlignment="1">
      <alignment horizontal="center"/>
    </xf>
    <xf numFmtId="0" fontId="0" fillId="0" borderId="19" xfId="0" applyBorder="1" applyAlignment="1">
      <alignment horizontal="center"/>
    </xf>
    <xf numFmtId="0" fontId="0" fillId="0" borderId="108" xfId="0" applyBorder="1" applyAlignment="1">
      <alignment horizontal="center"/>
    </xf>
    <xf numFmtId="0" fontId="4" fillId="3" borderId="22" xfId="0" applyFont="1" applyFill="1" applyBorder="1" applyAlignment="1">
      <alignment horizontal="center" vertical="center"/>
    </xf>
    <xf numFmtId="0" fontId="4" fillId="0" borderId="57" xfId="0" applyFont="1" applyBorder="1" applyAlignment="1">
      <alignment horizontal="left" vertical="center"/>
    </xf>
    <xf numFmtId="0" fontId="4" fillId="0" borderId="23"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left" vertical="center"/>
    </xf>
    <xf numFmtId="172" fontId="2" fillId="3" borderId="21" xfId="0" applyNumberFormat="1" applyFont="1" applyFill="1" applyBorder="1" applyAlignment="1">
      <alignment horizontal="center" vertical="center"/>
    </xf>
    <xf numFmtId="0" fontId="4" fillId="3" borderId="10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4" xfId="0" applyFont="1" applyFill="1" applyBorder="1" applyAlignment="1">
      <alignment horizontal="center" vertical="center"/>
    </xf>
    <xf numFmtId="0" fontId="4" fillId="0" borderId="64" xfId="0" applyFont="1" applyBorder="1" applyAlignment="1">
      <alignment horizontal="left" vertical="center"/>
    </xf>
    <xf numFmtId="0" fontId="4" fillId="0" borderId="12" xfId="0" applyFont="1" applyBorder="1" applyAlignment="1">
      <alignment horizontal="left" vertical="center"/>
    </xf>
    <xf numFmtId="3" fontId="4" fillId="4" borderId="31" xfId="0" applyNumberFormat="1" applyFont="1" applyFill="1" applyBorder="1" applyAlignment="1" applyProtection="1">
      <alignment horizontal="right" vertical="center" indent="1"/>
      <protection locked="0"/>
    </xf>
    <xf numFmtId="0" fontId="5" fillId="0" borderId="4" xfId="0" applyFont="1" applyBorder="1" applyAlignment="1" applyProtection="1">
      <alignment horizontal="center"/>
    </xf>
    <xf numFmtId="0" fontId="5" fillId="0" borderId="0" xfId="0" applyFont="1" applyBorder="1" applyAlignment="1" applyProtection="1">
      <alignment horizontal="center"/>
    </xf>
    <xf numFmtId="0" fontId="5" fillId="0" borderId="47" xfId="0" applyFont="1" applyBorder="1" applyAlignment="1" applyProtection="1">
      <alignment horizontal="center"/>
    </xf>
    <xf numFmtId="0" fontId="6" fillId="0" borderId="0" xfId="0" applyFont="1" applyBorder="1" applyAlignment="1" applyProtection="1">
      <alignment horizontal="center"/>
    </xf>
    <xf numFmtId="0" fontId="6" fillId="0" borderId="5" xfId="0" applyFont="1" applyBorder="1" applyAlignment="1" applyProtection="1">
      <alignment horizontal="center"/>
    </xf>
    <xf numFmtId="0" fontId="6" fillId="0" borderId="47" xfId="0" applyFont="1" applyBorder="1" applyAlignment="1" applyProtection="1">
      <alignment horizontal="center"/>
    </xf>
    <xf numFmtId="0" fontId="6" fillId="0" borderId="110" xfId="0" applyFont="1" applyBorder="1" applyAlignment="1" applyProtection="1">
      <alignment horizontal="center"/>
    </xf>
    <xf numFmtId="0" fontId="4" fillId="0" borderId="0" xfId="0" applyFont="1" applyBorder="1" applyAlignment="1">
      <alignment horizontal="left" vertical="center" wrapText="1"/>
    </xf>
    <xf numFmtId="0" fontId="7" fillId="7" borderId="10" xfId="0" applyFont="1" applyFill="1" applyBorder="1" applyAlignment="1" applyProtection="1">
      <alignment horizontal="left" vertical="center"/>
      <protection locked="0"/>
    </xf>
    <xf numFmtId="0" fontId="7" fillId="7" borderId="111" xfId="0" applyFont="1" applyFill="1" applyBorder="1" applyAlignment="1" applyProtection="1">
      <alignment horizontal="left" vertical="center"/>
      <protection locked="0"/>
    </xf>
    <xf numFmtId="0" fontId="0" fillId="0" borderId="14" xfId="0" applyBorder="1" applyAlignment="1" applyProtection="1">
      <alignment horizontal="center" vertical="center"/>
    </xf>
    <xf numFmtId="0" fontId="0" fillId="0" borderId="11" xfId="0" applyBorder="1" applyAlignment="1" applyProtection="1">
      <alignment horizontal="center" vertical="center"/>
    </xf>
    <xf numFmtId="0" fontId="0" fillId="0" borderId="34" xfId="0" applyBorder="1" applyAlignment="1" applyProtection="1">
      <alignment horizontal="center" vertical="center"/>
    </xf>
    <xf numFmtId="0" fontId="0" fillId="0" borderId="9" xfId="0" applyBorder="1" applyAlignment="1" applyProtection="1">
      <alignment horizontal="right" vertical="center"/>
    </xf>
    <xf numFmtId="0" fontId="0" fillId="0" borderId="10" xfId="0" applyBorder="1" applyAlignment="1" applyProtection="1">
      <alignment horizontal="right" vertical="center"/>
    </xf>
    <xf numFmtId="0" fontId="7" fillId="7" borderId="47" xfId="0" applyFont="1" applyFill="1" applyBorder="1" applyAlignment="1" applyProtection="1">
      <alignment horizontal="left" vertical="center"/>
      <protection locked="0"/>
    </xf>
    <xf numFmtId="0" fontId="7" fillId="7" borderId="110" xfId="0" applyFont="1" applyFill="1" applyBorder="1" applyAlignment="1" applyProtection="1">
      <alignment horizontal="left" vertical="center"/>
      <protection locked="0"/>
    </xf>
    <xf numFmtId="0" fontId="0" fillId="0" borderId="112" xfId="0" applyBorder="1" applyAlignment="1">
      <alignment horizont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2" fontId="4" fillId="0" borderId="11" xfId="0" applyNumberFormat="1" applyFont="1" applyBorder="1" applyAlignment="1">
      <alignment horizontal="right" vertical="center"/>
    </xf>
    <xf numFmtId="0" fontId="32" fillId="3" borderId="113" xfId="0" applyFont="1" applyFill="1" applyBorder="1" applyAlignment="1">
      <alignment horizontal="left" vertical="center"/>
    </xf>
    <xf numFmtId="0" fontId="32" fillId="3" borderId="7" xfId="0" applyFont="1" applyFill="1" applyBorder="1" applyAlignment="1">
      <alignment horizontal="left" vertical="center"/>
    </xf>
    <xf numFmtId="0" fontId="32" fillId="3" borderId="14" xfId="0" applyFont="1" applyFill="1" applyBorder="1" applyAlignment="1">
      <alignment horizontal="left" vertical="center"/>
    </xf>
    <xf numFmtId="0" fontId="32" fillId="3" borderId="11" xfId="0" applyFont="1" applyFill="1" applyBorder="1" applyAlignment="1">
      <alignment horizontal="left" vertical="center"/>
    </xf>
    <xf numFmtId="0" fontId="0" fillId="3" borderId="7" xfId="0" applyFill="1" applyBorder="1" applyAlignment="1">
      <alignment horizontal="center" vertical="center" wrapText="1"/>
    </xf>
    <xf numFmtId="0" fontId="0" fillId="3" borderId="114"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29" xfId="0" applyFill="1" applyBorder="1" applyAlignment="1">
      <alignment horizontal="center" vertical="center" wrapText="1"/>
    </xf>
    <xf numFmtId="0" fontId="4" fillId="0" borderId="115" xfId="0" applyFont="1" applyBorder="1" applyAlignment="1">
      <alignment horizontal="right" vertical="center"/>
    </xf>
    <xf numFmtId="0" fontId="4" fillId="0" borderId="116" xfId="0" applyFont="1" applyBorder="1" applyAlignment="1">
      <alignment horizontal="right"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0" xfId="0" applyFont="1" applyBorder="1" applyAlignment="1">
      <alignment horizontal="left" vertical="center" wrapText="1"/>
    </xf>
    <xf numFmtId="0" fontId="33" fillId="0" borderId="5" xfId="0" applyFont="1" applyBorder="1" applyAlignment="1">
      <alignment horizontal="left" vertical="center" wrapText="1"/>
    </xf>
    <xf numFmtId="0" fontId="33" fillId="0" borderId="14" xfId="0" applyFont="1" applyBorder="1" applyAlignment="1">
      <alignment horizontal="left" vertical="center" wrapText="1"/>
    </xf>
    <xf numFmtId="0" fontId="33" fillId="0" borderId="11" xfId="0" applyFont="1" applyBorder="1" applyAlignment="1">
      <alignment horizontal="left" vertical="center" wrapText="1"/>
    </xf>
    <xf numFmtId="0" fontId="33" fillId="0" borderId="34" xfId="0" applyFont="1" applyBorder="1" applyAlignment="1">
      <alignment horizontal="left" vertical="center" wrapText="1"/>
    </xf>
    <xf numFmtId="0" fontId="0" fillId="7" borderId="10" xfId="0" applyFill="1" applyBorder="1" applyAlignment="1" applyProtection="1">
      <alignment horizontal="right" vertical="center"/>
      <protection locked="0"/>
    </xf>
    <xf numFmtId="0" fontId="0" fillId="7" borderId="111" xfId="0" applyFill="1" applyBorder="1" applyAlignment="1" applyProtection="1">
      <alignment horizontal="right" vertical="center"/>
      <protection locked="0"/>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117" xfId="0" applyBorder="1" applyAlignment="1" applyProtection="1">
      <alignment horizontal="center" vertical="center"/>
    </xf>
    <xf numFmtId="0" fontId="0" fillId="0" borderId="47" xfId="0" applyBorder="1" applyAlignment="1" applyProtection="1">
      <alignment horizontal="center" vertical="center"/>
    </xf>
    <xf numFmtId="0" fontId="4"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14" fontId="4" fillId="7" borderId="11" xfId="0" applyNumberFormat="1" applyFont="1" applyFill="1" applyBorder="1" applyAlignment="1" applyProtection="1">
      <alignment horizontal="right" vertical="center"/>
      <protection locked="0"/>
    </xf>
    <xf numFmtId="14" fontId="4" fillId="7" borderId="34" xfId="0" applyNumberFormat="1" applyFont="1" applyFill="1" applyBorder="1" applyAlignment="1" applyProtection="1">
      <alignment horizontal="right" vertical="center"/>
      <protection locked="0"/>
    </xf>
    <xf numFmtId="172" fontId="2" fillId="3" borderId="5" xfId="0" applyNumberFormat="1" applyFont="1" applyFill="1"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1" fontId="21" fillId="0" borderId="119" xfId="3" applyNumberFormat="1" applyFont="1" applyBorder="1" applyAlignment="1">
      <alignment horizontal="center" vertical="center"/>
    </xf>
    <xf numFmtId="1" fontId="21" fillId="0" borderId="73" xfId="3" applyNumberFormat="1" applyFont="1" applyBorder="1" applyAlignment="1">
      <alignment horizontal="center" vertical="center"/>
    </xf>
    <xf numFmtId="1" fontId="21" fillId="0" borderId="118" xfId="3" applyNumberFormat="1" applyFont="1" applyBorder="1" applyAlignment="1">
      <alignment horizontal="center" vertical="center"/>
    </xf>
    <xf numFmtId="0" fontId="20" fillId="0" borderId="120" xfId="3" applyBorder="1" applyAlignment="1">
      <alignment horizontal="center"/>
    </xf>
    <xf numFmtId="0" fontId="20" fillId="0" borderId="6" xfId="3" applyBorder="1" applyAlignment="1">
      <alignment horizontal="center"/>
    </xf>
    <xf numFmtId="0" fontId="20" fillId="0" borderId="121" xfId="3" applyBorder="1" applyAlignment="1">
      <alignment horizontal="center"/>
    </xf>
    <xf numFmtId="3" fontId="21" fillId="0" borderId="93" xfId="3" applyNumberFormat="1" applyFont="1" applyBorder="1" applyAlignment="1">
      <alignment horizontal="center" vertical="center"/>
    </xf>
    <xf numFmtId="3" fontId="21" fillId="0" borderId="94" xfId="3" applyNumberFormat="1" applyFont="1" applyBorder="1" applyAlignment="1">
      <alignment horizontal="center" vertical="center"/>
    </xf>
    <xf numFmtId="3" fontId="21" fillId="0" borderId="107" xfId="3" applyNumberFormat="1" applyFont="1" applyBorder="1" applyAlignment="1">
      <alignment horizontal="center" vertical="center"/>
    </xf>
    <xf numFmtId="0" fontId="0" fillId="0" borderId="73" xfId="0" applyBorder="1" applyAlignment="1">
      <alignment horizontal="center" vertical="center"/>
    </xf>
    <xf numFmtId="0" fontId="0" fillId="0" borderId="118" xfId="0" applyBorder="1" applyAlignment="1">
      <alignment horizontal="center" vertical="center"/>
    </xf>
    <xf numFmtId="0" fontId="21" fillId="0" borderId="119" xfId="3" applyFont="1" applyBorder="1" applyAlignment="1">
      <alignment horizontal="center" vertical="center"/>
    </xf>
    <xf numFmtId="0" fontId="21" fillId="0" borderId="73" xfId="3" applyFont="1" applyBorder="1" applyAlignment="1">
      <alignment horizontal="center" vertical="center"/>
    </xf>
    <xf numFmtId="0" fontId="21" fillId="0" borderId="118" xfId="3" applyFont="1" applyBorder="1" applyAlignment="1">
      <alignment horizontal="center" vertical="center"/>
    </xf>
    <xf numFmtId="0" fontId="1" fillId="0" borderId="0" xfId="3" applyFont="1"/>
    <xf numFmtId="3" fontId="21" fillId="0" borderId="125" xfId="3" applyNumberFormat="1" applyFont="1" applyBorder="1" applyAlignment="1">
      <alignment horizontal="center" vertical="center"/>
    </xf>
    <xf numFmtId="0" fontId="1" fillId="0" borderId="90" xfId="3" applyFont="1" applyBorder="1"/>
    <xf numFmtId="0" fontId="1" fillId="0" borderId="91" xfId="3" applyFont="1" applyBorder="1"/>
  </cellXfs>
  <cellStyles count="8">
    <cellStyle name="Euro" xfId="1"/>
    <cellStyle name="Standard" xfId="0" builtinId="0"/>
    <cellStyle name="Standard 2" xfId="2"/>
    <cellStyle name="Standard 3" xfId="3"/>
    <cellStyle name="Standard 3 2" xfId="4"/>
    <cellStyle name="Standard 3 3" xfId="5"/>
    <cellStyle name="Standard 4" xfId="6"/>
    <cellStyle name="Standard 5" xfId="7"/>
  </cellStyles>
  <dxfs count="64">
    <dxf>
      <font>
        <b val="0"/>
        <i val="0"/>
        <color theme="0" tint="-0.24994659260841701"/>
      </font>
      <fill>
        <patternFill>
          <bgColor theme="0" tint="-0.24994659260841701"/>
        </patternFill>
      </fill>
    </dxf>
    <dxf>
      <border>
        <left/>
        <right/>
        <top/>
        <bottom style="hair">
          <color indexed="64"/>
        </bottom>
      </border>
    </dxf>
    <dxf>
      <font>
        <color theme="0"/>
      </font>
      <border>
        <left/>
        <right style="hair">
          <color indexed="64"/>
        </right>
        <top/>
        <bottom/>
      </border>
    </dxf>
    <dxf>
      <border>
        <left/>
        <right/>
        <top/>
        <bottom/>
      </border>
    </dxf>
    <dxf>
      <border>
        <left/>
        <right/>
        <top/>
        <bottom/>
      </border>
    </dxf>
    <dxf>
      <border>
        <left/>
        <right style="hair">
          <color indexed="64"/>
        </right>
        <top/>
        <bottom/>
      </border>
    </dxf>
    <dxf>
      <border>
        <left/>
        <right style="hair">
          <color indexed="64"/>
        </right>
        <top/>
        <bottom/>
      </border>
    </dxf>
    <dxf>
      <border>
        <left/>
        <right style="hair">
          <color indexed="64"/>
        </right>
        <top/>
        <bottom/>
      </border>
    </dxf>
    <dxf>
      <font>
        <b val="0"/>
        <i val="0"/>
        <color theme="0"/>
      </font>
      <border>
        <left style="hair">
          <color indexed="64"/>
        </left>
        <right/>
        <top/>
        <bottom/>
      </border>
    </dxf>
    <dxf>
      <font>
        <b val="0"/>
        <i val="0"/>
        <color theme="0"/>
      </font>
      <border>
        <left style="hair">
          <color indexed="64"/>
        </left>
        <right/>
        <top/>
        <bottom/>
      </border>
    </dxf>
    <dxf>
      <font>
        <b val="0"/>
        <i val="0"/>
        <color theme="0"/>
      </font>
      <border>
        <left style="hair">
          <color indexed="64"/>
        </left>
        <right/>
        <top/>
        <bottom/>
      </border>
    </dxf>
    <dxf>
      <border>
        <right style="hair">
          <color indexed="64"/>
        </right>
        <top/>
      </border>
    </dxf>
    <dxf>
      <border>
        <right style="hair">
          <color indexed="64"/>
        </right>
      </border>
    </dxf>
    <dxf>
      <border>
        <right style="hair">
          <color indexed="64"/>
        </right>
        <bottom style="hair">
          <color indexed="64"/>
        </bottom>
      </border>
    </dxf>
    <dxf>
      <border>
        <right style="hair">
          <color indexed="64"/>
        </right>
        <bottom/>
      </border>
    </dxf>
    <dxf>
      <border>
        <right style="hair">
          <color indexed="64"/>
        </right>
      </border>
    </dxf>
    <dxf>
      <border>
        <bottom style="hair">
          <color indexed="64"/>
        </bottom>
      </border>
    </dxf>
    <dxf>
      <font>
        <b val="0"/>
        <i val="0"/>
        <color theme="0"/>
      </font>
      <border>
        <left/>
        <right/>
        <top/>
        <bottom/>
      </border>
    </dxf>
    <dxf>
      <font>
        <b val="0"/>
        <i val="0"/>
        <color theme="0"/>
      </font>
      <border>
        <left/>
        <right style="hair">
          <color indexed="64"/>
        </right>
        <top/>
        <bottom/>
      </border>
    </dxf>
    <dxf>
      <font>
        <b val="0"/>
        <i val="0"/>
        <color theme="0"/>
      </font>
      <fill>
        <patternFill>
          <bgColor theme="0"/>
        </patternFill>
      </fill>
      <border>
        <left/>
        <right/>
        <top/>
        <bottom/>
      </border>
    </dxf>
    <dxf>
      <font>
        <b val="0"/>
        <i val="0"/>
        <color theme="0"/>
      </font>
      <fill>
        <patternFill patternType="none">
          <bgColor indexed="65"/>
        </patternFill>
      </fill>
      <border>
        <left/>
        <right/>
        <top/>
        <bottom/>
      </border>
    </dxf>
    <dxf>
      <font>
        <b val="0"/>
        <i val="0"/>
        <color theme="0" tint="-0.14996795556505021"/>
      </font>
      <fill>
        <patternFill>
          <bgColor theme="0" tint="-0.14996795556505021"/>
        </patternFill>
      </fill>
    </dxf>
    <dxf>
      <fill>
        <patternFill>
          <bgColor theme="0" tint="-0.14996795556505021"/>
        </patternFill>
      </fill>
    </dxf>
    <dxf>
      <fill>
        <patternFill>
          <bgColor theme="0" tint="-0.24994659260841701"/>
        </patternFill>
      </fill>
    </dxf>
    <dxf>
      <font>
        <b val="0"/>
        <i val="0"/>
        <color rgb="FFFFFFCC"/>
      </font>
    </dxf>
    <dxf>
      <font>
        <b val="0"/>
        <i val="0"/>
        <color rgb="FFFFFFCC"/>
      </font>
    </dxf>
    <dxf>
      <fill>
        <patternFill>
          <bgColor theme="0" tint="-0.14996795556505021"/>
        </patternFill>
      </fill>
    </dxf>
    <dxf>
      <font>
        <color theme="0" tint="-0.14996795556505021"/>
      </font>
      <fill>
        <patternFill>
          <bgColor theme="0" tint="-0.1499679555650502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val="0"/>
        <i val="0"/>
        <color rgb="FFFFFFCC"/>
      </font>
    </dxf>
    <dxf>
      <font>
        <b val="0"/>
        <i val="0"/>
        <color theme="0" tint="-0.24994659260841701"/>
      </font>
      <fill>
        <patternFill>
          <bgColor theme="0" tint="-0.24994659260841701"/>
        </patternFill>
      </fill>
    </dxf>
    <dxf>
      <font>
        <b val="0"/>
        <i val="0"/>
        <color theme="0" tint="-0.14996795556505021"/>
      </font>
      <fill>
        <patternFill>
          <bgColor theme="0" tint="-0.1499679555650502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rgb="FFFFFFCC"/>
      </font>
    </dxf>
    <dxf>
      <font>
        <b val="0"/>
        <i val="0"/>
        <color rgb="FFFFFFCC"/>
      </font>
    </dxf>
    <dxf>
      <font>
        <b val="0"/>
        <i val="0"/>
        <color rgb="FFFFFFCC"/>
      </font>
    </dxf>
    <dxf>
      <font>
        <b val="0"/>
        <i val="0"/>
        <color rgb="FFFFFFCC"/>
      </font>
    </dxf>
    <dxf>
      <font>
        <b val="0"/>
        <i val="0"/>
        <color rgb="FFFFFFCC"/>
      </font>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i val="0"/>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AO$3"/>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25</xdr:col>
      <xdr:colOff>114300</xdr:colOff>
      <xdr:row>0</xdr:row>
      <xdr:rowOff>28575</xdr:rowOff>
    </xdr:from>
    <xdr:to>
      <xdr:col>30</xdr:col>
      <xdr:colOff>66675</xdr:colOff>
      <xdr:row>2</xdr:row>
      <xdr:rowOff>114300</xdr:rowOff>
    </xdr:to>
    <xdr:pic>
      <xdr:nvPicPr>
        <xdr:cNvPr id="118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28575"/>
          <a:ext cx="8572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32</xdr:col>
          <xdr:colOff>171450</xdr:colOff>
          <xdr:row>1</xdr:row>
          <xdr:rowOff>66675</xdr:rowOff>
        </xdr:from>
        <xdr:to>
          <xdr:col>34</xdr:col>
          <xdr:colOff>171450</xdr:colOff>
          <xdr:row>3</xdr:row>
          <xdr:rowOff>104775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85725</xdr:colOff>
      <xdr:row>34</xdr:row>
      <xdr:rowOff>133350</xdr:rowOff>
    </xdr:to>
    <xdr:pic>
      <xdr:nvPicPr>
        <xdr:cNvPr id="4124"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81725" cy="563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218000</xdr:colOff>
      <xdr:row>56</xdr:row>
      <xdr:rowOff>65533</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8600000" cy="91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CCFFCC"/>
  </sheetPr>
  <dimension ref="A1:BR61"/>
  <sheetViews>
    <sheetView showGridLines="0" tabSelected="1" zoomScale="130" zoomScaleNormal="130" zoomScaleSheetLayoutView="140" zoomScalePageLayoutView="200" workbookViewId="0">
      <selection activeCell="F4" sqref="F4:O4"/>
    </sheetView>
  </sheetViews>
  <sheetFormatPr baseColWidth="10" defaultColWidth="2.7109375" defaultRowHeight="12.75" customHeight="1" x14ac:dyDescent="0.2"/>
  <cols>
    <col min="1" max="8" width="2.7109375" customWidth="1"/>
    <col min="9" max="9" width="2.42578125" customWidth="1"/>
    <col min="10" max="13" width="2.7109375" customWidth="1"/>
    <col min="14" max="17" width="2.7109375" style="10" customWidth="1"/>
    <col min="18" max="39" width="2.7109375" customWidth="1"/>
    <col min="40" max="40" width="3.140625" customWidth="1"/>
    <col min="41" max="52" width="2.7109375" customWidth="1"/>
    <col min="53" max="53" width="45.28515625" style="15" customWidth="1"/>
    <col min="54" max="55" width="2.7109375" style="15"/>
    <col min="56" max="56" width="3" style="15" bestFit="1" customWidth="1"/>
    <col min="57" max="58" width="4" style="15" bestFit="1" customWidth="1"/>
    <col min="59" max="59" width="3" style="15" bestFit="1" customWidth="1"/>
    <col min="60" max="60" width="4" style="15" bestFit="1" customWidth="1"/>
    <col min="61" max="61" width="8.42578125" style="15" bestFit="1" customWidth="1"/>
    <col min="62" max="63" width="4" style="15" bestFit="1" customWidth="1"/>
    <col min="64" max="64" width="4" style="15" customWidth="1"/>
    <col min="65" max="70" width="2.7109375" style="15"/>
  </cols>
  <sheetData>
    <row r="1" spans="1:70" s="5" customFormat="1" ht="12.75" customHeight="1" x14ac:dyDescent="0.2">
      <c r="A1" s="458" t="s">
        <v>0</v>
      </c>
      <c r="B1" s="459"/>
      <c r="C1" s="459"/>
      <c r="D1" s="459"/>
      <c r="E1" s="459"/>
      <c r="F1" s="459"/>
      <c r="G1" s="459"/>
      <c r="H1" s="459"/>
      <c r="I1" s="459"/>
      <c r="J1" s="459"/>
      <c r="K1" s="459"/>
      <c r="L1" s="459"/>
      <c r="M1" s="459"/>
      <c r="N1" s="459"/>
      <c r="O1" s="459"/>
      <c r="P1" s="459"/>
      <c r="Q1" s="459"/>
      <c r="R1" s="459"/>
      <c r="S1" s="459"/>
      <c r="T1" s="459"/>
      <c r="U1" s="459"/>
      <c r="V1" s="459"/>
      <c r="W1" s="459"/>
      <c r="X1" s="459"/>
      <c r="Y1" s="460"/>
      <c r="Z1" s="1"/>
      <c r="AA1" s="2"/>
      <c r="AB1" s="2"/>
      <c r="AC1" s="3"/>
      <c r="AD1" s="3"/>
      <c r="AE1" s="4"/>
      <c r="AF1" s="334" t="s">
        <v>58</v>
      </c>
      <c r="AG1" s="335"/>
      <c r="AH1" s="335"/>
      <c r="AI1" s="335"/>
      <c r="AJ1" s="335"/>
      <c r="AK1" s="335"/>
      <c r="AL1" s="335"/>
      <c r="AM1" s="335"/>
      <c r="AN1" s="335"/>
      <c r="AO1" s="164"/>
      <c r="AP1" s="165"/>
      <c r="AQ1" s="165"/>
      <c r="AR1" s="305" t="s">
        <v>59</v>
      </c>
      <c r="AS1" s="305"/>
      <c r="AT1" s="305"/>
      <c r="AU1" s="305"/>
      <c r="AV1" s="305"/>
      <c r="AW1" s="305"/>
      <c r="AX1" s="305"/>
      <c r="AY1" s="305"/>
      <c r="AZ1" s="306"/>
      <c r="BA1" s="127"/>
      <c r="BB1" s="14"/>
      <c r="BC1" s="14"/>
      <c r="BD1" s="14"/>
      <c r="BE1" s="14"/>
      <c r="BF1" s="14"/>
      <c r="BG1" s="14"/>
      <c r="BH1" s="14"/>
      <c r="BI1" s="14"/>
      <c r="BJ1" s="14"/>
      <c r="BK1" s="14"/>
      <c r="BL1" s="14"/>
      <c r="BM1" s="14"/>
      <c r="BN1" s="14"/>
      <c r="BO1" s="14"/>
      <c r="BP1" s="14"/>
      <c r="BQ1" s="14"/>
      <c r="BR1" s="14"/>
    </row>
    <row r="2" spans="1:70" s="5" customFormat="1" ht="12.75" customHeight="1" x14ac:dyDescent="0.2">
      <c r="A2" s="461"/>
      <c r="B2" s="462"/>
      <c r="C2" s="462"/>
      <c r="D2" s="462"/>
      <c r="E2" s="462"/>
      <c r="F2" s="462"/>
      <c r="G2" s="462"/>
      <c r="H2" s="462"/>
      <c r="I2" s="462"/>
      <c r="J2" s="462"/>
      <c r="K2" s="462"/>
      <c r="L2" s="462"/>
      <c r="M2" s="462"/>
      <c r="N2" s="462"/>
      <c r="O2" s="462"/>
      <c r="P2" s="462"/>
      <c r="Q2" s="462"/>
      <c r="R2" s="462"/>
      <c r="S2" s="462"/>
      <c r="T2" s="462"/>
      <c r="U2" s="462"/>
      <c r="V2" s="462"/>
      <c r="W2" s="462"/>
      <c r="X2" s="462"/>
      <c r="Y2" s="463"/>
      <c r="Z2" s="6"/>
      <c r="AA2" s="7"/>
      <c r="AB2" s="7"/>
      <c r="AC2" s="8"/>
      <c r="AD2" s="8"/>
      <c r="AE2" s="9"/>
      <c r="AF2" s="336"/>
      <c r="AG2" s="337"/>
      <c r="AH2" s="337"/>
      <c r="AI2" s="337"/>
      <c r="AJ2" s="337"/>
      <c r="AK2" s="337"/>
      <c r="AL2" s="337"/>
      <c r="AM2" s="337"/>
      <c r="AN2" s="337"/>
      <c r="AO2" s="132"/>
      <c r="AP2" s="126"/>
      <c r="AQ2" s="126"/>
      <c r="AR2" s="307"/>
      <c r="AS2" s="307"/>
      <c r="AT2" s="307"/>
      <c r="AU2" s="307"/>
      <c r="AV2" s="307"/>
      <c r="AW2" s="307"/>
      <c r="AX2" s="307"/>
      <c r="AY2" s="307"/>
      <c r="AZ2" s="308"/>
      <c r="BA2" s="127"/>
      <c r="BB2" s="14"/>
      <c r="BC2" s="14"/>
      <c r="BD2" s="14"/>
      <c r="BE2" s="14"/>
      <c r="BF2" s="14"/>
      <c r="BG2" s="14"/>
      <c r="BH2" s="14"/>
      <c r="BI2" s="14"/>
      <c r="BJ2" s="14"/>
      <c r="BK2" s="14"/>
      <c r="BL2" s="14"/>
      <c r="BM2" s="14"/>
      <c r="BN2" s="14"/>
      <c r="BO2" s="14"/>
      <c r="BP2" s="14"/>
      <c r="BQ2" s="14"/>
      <c r="BR2" s="14"/>
    </row>
    <row r="3" spans="1:70" s="5" customFormat="1" ht="12.75" customHeight="1" x14ac:dyDescent="0.2">
      <c r="A3" s="450" t="s">
        <v>50</v>
      </c>
      <c r="B3" s="451"/>
      <c r="C3" s="451"/>
      <c r="D3" s="451"/>
      <c r="E3" s="451"/>
      <c r="F3" s="451"/>
      <c r="G3" s="451"/>
      <c r="H3" s="451"/>
      <c r="I3" s="451"/>
      <c r="J3" s="451"/>
      <c r="K3" s="451"/>
      <c r="L3" s="451"/>
      <c r="M3" s="451"/>
      <c r="N3" s="451"/>
      <c r="O3" s="451"/>
      <c r="P3" s="451"/>
      <c r="Q3" s="451"/>
      <c r="R3" s="451"/>
      <c r="S3" s="451"/>
      <c r="T3" s="451"/>
      <c r="U3" s="451"/>
      <c r="V3" s="451"/>
      <c r="W3" s="451"/>
      <c r="X3" s="451"/>
      <c r="Y3" s="452"/>
      <c r="Z3" s="440" t="s">
        <v>2</v>
      </c>
      <c r="AA3" s="441"/>
      <c r="AB3" s="443" t="s">
        <v>3</v>
      </c>
      <c r="AC3" s="443"/>
      <c r="AD3" s="443"/>
      <c r="AE3" s="444"/>
      <c r="AF3" s="488"/>
      <c r="AG3" s="489"/>
      <c r="AH3" s="149"/>
      <c r="AI3" s="492" t="s">
        <v>61</v>
      </c>
      <c r="AJ3" s="493"/>
      <c r="AK3" s="493"/>
      <c r="AL3" s="493"/>
      <c r="AM3" s="493"/>
      <c r="AN3" s="494"/>
      <c r="AO3" s="150" t="b">
        <v>1</v>
      </c>
      <c r="AP3" s="70"/>
      <c r="AQ3" s="131"/>
      <c r="AR3" s="125"/>
      <c r="AS3" s="466" t="s">
        <v>4</v>
      </c>
      <c r="AT3" s="466"/>
      <c r="AU3" s="466"/>
      <c r="AV3" s="466"/>
      <c r="AW3" s="495"/>
      <c r="AX3" s="496"/>
      <c r="AY3" s="495"/>
      <c r="AZ3" s="496"/>
      <c r="BA3" s="127"/>
      <c r="BB3" s="14"/>
      <c r="BC3" s="14"/>
      <c r="BD3" s="14"/>
      <c r="BE3" s="14"/>
      <c r="BF3" s="14"/>
      <c r="BG3" s="14"/>
      <c r="BH3" s="14"/>
      <c r="BI3" s="14"/>
      <c r="BJ3" s="14"/>
      <c r="BK3" s="14"/>
      <c r="BL3" s="14"/>
      <c r="BM3" s="14"/>
      <c r="BN3" s="14"/>
      <c r="BO3" s="14"/>
      <c r="BP3" s="14"/>
      <c r="BQ3" s="14"/>
      <c r="BR3" s="14"/>
    </row>
    <row r="4" spans="1:70" s="5" customFormat="1" ht="12.75" customHeight="1" thickBot="1" x14ac:dyDescent="0.25">
      <c r="A4" s="464" t="s">
        <v>5</v>
      </c>
      <c r="B4" s="465"/>
      <c r="C4" s="465"/>
      <c r="D4" s="465"/>
      <c r="E4" s="465"/>
      <c r="F4" s="448" t="s">
        <v>57</v>
      </c>
      <c r="G4" s="448"/>
      <c r="H4" s="448"/>
      <c r="I4" s="448"/>
      <c r="J4" s="448"/>
      <c r="K4" s="448"/>
      <c r="L4" s="448"/>
      <c r="M4" s="448"/>
      <c r="N4" s="448"/>
      <c r="O4" s="449"/>
      <c r="P4" s="453" t="s">
        <v>6</v>
      </c>
      <c r="Q4" s="454"/>
      <c r="R4" s="455" t="s">
        <v>57</v>
      </c>
      <c r="S4" s="455"/>
      <c r="T4" s="455"/>
      <c r="U4" s="455"/>
      <c r="V4" s="455"/>
      <c r="W4" s="455"/>
      <c r="X4" s="455"/>
      <c r="Y4" s="456"/>
      <c r="Z4" s="442"/>
      <c r="AA4" s="442"/>
      <c r="AB4" s="445"/>
      <c r="AC4" s="445"/>
      <c r="AD4" s="445"/>
      <c r="AE4" s="446"/>
      <c r="AF4" s="490"/>
      <c r="AG4" s="491"/>
      <c r="AH4" s="133"/>
      <c r="AI4" s="133"/>
      <c r="AJ4" s="133"/>
      <c r="AK4" s="133"/>
      <c r="AL4" s="133"/>
      <c r="AM4" s="133"/>
      <c r="AN4" s="133"/>
      <c r="AO4" s="19"/>
      <c r="AP4" s="20"/>
      <c r="AQ4" s="21"/>
      <c r="AR4" s="22" t="s">
        <v>7</v>
      </c>
      <c r="AS4" s="486"/>
      <c r="AT4" s="486"/>
      <c r="AU4" s="486"/>
      <c r="AV4" s="486"/>
      <c r="AW4" s="486"/>
      <c r="AX4" s="486"/>
      <c r="AY4" s="486"/>
      <c r="AZ4" s="487"/>
      <c r="BA4" s="128"/>
      <c r="BB4" s="14"/>
      <c r="BC4" s="14"/>
      <c r="BD4" s="14"/>
      <c r="BE4" s="14"/>
      <c r="BF4" s="14"/>
      <c r="BG4" s="14"/>
      <c r="BH4" s="14"/>
      <c r="BI4" s="14"/>
      <c r="BJ4" s="14"/>
      <c r="BK4" s="14"/>
      <c r="BL4" s="14"/>
      <c r="BM4" s="14"/>
      <c r="BN4" s="14"/>
      <c r="BO4" s="14"/>
      <c r="BP4" s="14"/>
      <c r="BQ4" s="14"/>
      <c r="BR4" s="14"/>
    </row>
    <row r="5" spans="1:70" ht="12.75" customHeight="1" thickTop="1" x14ac:dyDescent="0.2">
      <c r="A5" s="170" t="s">
        <v>62</v>
      </c>
      <c r="B5" s="151"/>
      <c r="C5" s="151"/>
      <c r="D5" s="151"/>
      <c r="E5" s="10"/>
      <c r="F5" s="10"/>
      <c r="G5" s="10"/>
      <c r="H5" s="10"/>
      <c r="I5" s="10"/>
      <c r="J5" s="10"/>
      <c r="K5" s="10"/>
      <c r="L5" s="10"/>
      <c r="M5" s="10"/>
      <c r="R5" s="10"/>
      <c r="S5" s="10"/>
      <c r="T5" s="10"/>
      <c r="U5" s="10"/>
      <c r="V5" s="10"/>
      <c r="W5" s="10"/>
      <c r="X5" s="10"/>
      <c r="Y5" s="10"/>
      <c r="Z5" s="10"/>
      <c r="AA5" s="10"/>
      <c r="AB5" s="10"/>
      <c r="AC5" s="10"/>
      <c r="AD5" s="10"/>
      <c r="AE5" s="10"/>
      <c r="AF5" s="10"/>
      <c r="AG5" s="10"/>
      <c r="AH5" s="10"/>
      <c r="AI5" s="10"/>
      <c r="AJ5" s="10"/>
      <c r="AK5" s="10"/>
      <c r="AL5" s="10"/>
      <c r="AM5" s="296" t="s">
        <v>33</v>
      </c>
      <c r="AN5" s="297"/>
      <c r="AO5" s="297"/>
      <c r="AP5" s="297"/>
      <c r="AQ5" s="297"/>
      <c r="AR5" s="297"/>
      <c r="AS5" s="297"/>
      <c r="AT5" s="297"/>
      <c r="AU5" s="297"/>
      <c r="AV5" s="475" t="s">
        <v>129</v>
      </c>
      <c r="AW5" s="475"/>
      <c r="AX5" s="475"/>
      <c r="AY5" s="475"/>
      <c r="AZ5" s="476"/>
      <c r="BA5" s="129"/>
      <c r="BD5" s="134" t="s">
        <v>60</v>
      </c>
      <c r="BE5" s="135"/>
      <c r="BF5" s="135"/>
      <c r="BG5" s="135"/>
      <c r="BH5" s="135"/>
      <c r="BI5" s="135"/>
      <c r="BJ5" s="135"/>
      <c r="BK5" s="135"/>
      <c r="BL5" s="135"/>
      <c r="BM5" s="135"/>
      <c r="BN5" s="135"/>
      <c r="BO5" s="135"/>
      <c r="BP5" s="136"/>
    </row>
    <row r="6" spans="1:70" ht="12.75" customHeight="1" x14ac:dyDescent="0.2">
      <c r="A6" s="171"/>
      <c r="B6" s="447" t="s">
        <v>121</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10"/>
      <c r="AM6" s="159"/>
      <c r="AN6" s="143"/>
      <c r="AO6" s="143"/>
      <c r="AP6" s="143"/>
      <c r="AQ6" s="143"/>
      <c r="AR6" s="143"/>
      <c r="AS6" s="143"/>
      <c r="AT6" s="143"/>
      <c r="AU6" s="143"/>
      <c r="AV6" s="143"/>
      <c r="AW6" s="143"/>
      <c r="AX6" s="143"/>
      <c r="AY6" s="143"/>
      <c r="AZ6" s="160"/>
      <c r="BA6" s="129"/>
      <c r="BD6" s="137"/>
      <c r="BE6" s="16"/>
      <c r="BF6" s="16"/>
      <c r="BG6" s="16"/>
      <c r="BH6" s="16"/>
      <c r="BI6" s="16"/>
      <c r="BJ6" s="16"/>
      <c r="BK6" s="16"/>
      <c r="BL6" s="16"/>
      <c r="BM6" s="16"/>
      <c r="BN6" s="16"/>
      <c r="BO6" s="16"/>
      <c r="BP6" s="138"/>
    </row>
    <row r="7" spans="1:70" ht="12.75" customHeight="1" x14ac:dyDescent="0.2">
      <c r="A7" s="171"/>
      <c r="B7" s="447"/>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10"/>
      <c r="AM7" s="159"/>
      <c r="AN7" s="143"/>
      <c r="AO7" s="143"/>
      <c r="AP7" s="143"/>
      <c r="AQ7" s="143"/>
      <c r="AR7" s="143"/>
      <c r="AS7" s="143"/>
      <c r="AT7" s="143"/>
      <c r="AU7" s="143"/>
      <c r="AV7" s="143"/>
      <c r="AW7" s="143"/>
      <c r="AX7" s="143"/>
      <c r="AY7" s="143"/>
      <c r="AZ7" s="160"/>
      <c r="BA7" s="129"/>
      <c r="BD7" s="137"/>
      <c r="BE7" s="16"/>
      <c r="BF7" s="16"/>
      <c r="BG7" s="16"/>
      <c r="BH7" s="16"/>
      <c r="BI7" s="16"/>
      <c r="BJ7" s="16"/>
      <c r="BK7" s="16"/>
      <c r="BL7" s="16"/>
      <c r="BM7" s="16"/>
      <c r="BN7" s="16"/>
      <c r="BO7" s="16"/>
      <c r="BP7" s="138"/>
    </row>
    <row r="8" spans="1:70" ht="12.75" customHeight="1" x14ac:dyDescent="0.2">
      <c r="A8" s="171"/>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10"/>
      <c r="AM8" s="159"/>
      <c r="AN8" s="143"/>
      <c r="AO8" s="143"/>
      <c r="AP8" s="143"/>
      <c r="AQ8" s="143"/>
      <c r="AR8" s="143"/>
      <c r="AS8" s="143"/>
      <c r="AT8" s="143"/>
      <c r="AU8" s="143"/>
      <c r="AV8" s="143"/>
      <c r="AW8" s="143"/>
      <c r="AX8" s="143"/>
      <c r="AY8" s="143"/>
      <c r="AZ8" s="160"/>
      <c r="BA8" s="129"/>
      <c r="BD8" s="137"/>
      <c r="BE8" s="16"/>
      <c r="BF8" s="16"/>
      <c r="BG8" s="16"/>
      <c r="BH8" s="16"/>
      <c r="BI8" s="16"/>
      <c r="BJ8" s="16"/>
      <c r="BK8" s="16"/>
      <c r="BL8" s="16"/>
      <c r="BM8" s="16"/>
      <c r="BN8" s="16"/>
      <c r="BO8" s="16"/>
      <c r="BP8" s="138"/>
    </row>
    <row r="9" spans="1:70" ht="12.75" customHeight="1" x14ac:dyDescent="0.2">
      <c r="A9" s="171"/>
      <c r="B9" s="447"/>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10"/>
      <c r="AM9" s="159"/>
      <c r="AN9" s="143"/>
      <c r="AO9" s="143"/>
      <c r="AP9" s="143"/>
      <c r="AQ9" s="143"/>
      <c r="AR9" s="143"/>
      <c r="AS9" s="143"/>
      <c r="AT9" s="143"/>
      <c r="AU9" s="143"/>
      <c r="AV9" s="143"/>
      <c r="AW9" s="143"/>
      <c r="AX9" s="143"/>
      <c r="AY9" s="143"/>
      <c r="AZ9" s="160"/>
      <c r="BA9" s="129"/>
      <c r="BD9" s="137"/>
      <c r="BE9" s="16"/>
      <c r="BF9" s="16"/>
      <c r="BG9" s="16"/>
      <c r="BH9" s="16"/>
      <c r="BI9" s="16"/>
      <c r="BJ9" s="16"/>
      <c r="BK9" s="16"/>
      <c r="BL9" s="16"/>
      <c r="BM9" s="16"/>
      <c r="BN9" s="16"/>
      <c r="BO9" s="16"/>
      <c r="BP9" s="138"/>
    </row>
    <row r="10" spans="1:70" ht="12.75" customHeight="1" thickBot="1" x14ac:dyDescent="0.25">
      <c r="A10" s="67"/>
      <c r="B10" s="426"/>
      <c r="C10" s="426"/>
      <c r="D10" s="426"/>
      <c r="E10" s="426"/>
      <c r="F10" s="426"/>
      <c r="G10" s="426"/>
      <c r="H10" s="426"/>
      <c r="I10" s="426"/>
      <c r="J10" s="426"/>
      <c r="K10" s="426"/>
      <c r="L10" s="426"/>
      <c r="M10" s="457"/>
      <c r="O10" s="425" t="s">
        <v>27</v>
      </c>
      <c r="P10" s="426"/>
      <c r="Q10" s="426"/>
      <c r="R10" s="426"/>
      <c r="S10" s="426"/>
      <c r="T10" s="427"/>
      <c r="U10" s="10"/>
      <c r="V10" s="425" t="s">
        <v>28</v>
      </c>
      <c r="W10" s="426"/>
      <c r="X10" s="426"/>
      <c r="Y10" s="426"/>
      <c r="Z10" s="426"/>
      <c r="AA10" s="427"/>
      <c r="AB10" s="10"/>
      <c r="AC10" s="425" t="s">
        <v>127</v>
      </c>
      <c r="AD10" s="426"/>
      <c r="AE10" s="426"/>
      <c r="AF10" s="426"/>
      <c r="AG10" s="426"/>
      <c r="AH10" s="426"/>
      <c r="AI10" s="426"/>
      <c r="AJ10" s="426"/>
      <c r="AK10" s="427"/>
      <c r="AM10" s="166"/>
      <c r="AN10" s="144"/>
      <c r="AO10" s="144"/>
      <c r="AP10" s="144"/>
      <c r="AQ10" s="144"/>
      <c r="AR10" s="144"/>
      <c r="AS10" s="144"/>
      <c r="AT10" s="144"/>
      <c r="AU10" s="144"/>
      <c r="AV10" s="144"/>
      <c r="AW10" s="144"/>
      <c r="AX10" s="144"/>
      <c r="AY10" s="144"/>
      <c r="AZ10" s="167"/>
      <c r="BA10" s="129"/>
      <c r="BD10" s="137"/>
      <c r="BE10" s="16"/>
      <c r="BF10" s="16"/>
      <c r="BG10" s="16"/>
      <c r="BH10" s="16"/>
      <c r="BI10" s="16"/>
      <c r="BJ10" s="16"/>
      <c r="BK10" s="16"/>
      <c r="BL10" s="16"/>
      <c r="BM10" s="16"/>
      <c r="BN10" s="16"/>
      <c r="BO10" s="16"/>
      <c r="BP10" s="138"/>
    </row>
    <row r="11" spans="1:70" ht="12.75" customHeight="1" x14ac:dyDescent="0.2">
      <c r="A11" s="467" t="s">
        <v>11</v>
      </c>
      <c r="B11" s="468"/>
      <c r="C11" s="468"/>
      <c r="D11" s="468"/>
      <c r="E11" s="468"/>
      <c r="F11" s="468"/>
      <c r="G11" s="468"/>
      <c r="H11" s="468"/>
      <c r="I11" s="468"/>
      <c r="J11" s="471" t="s">
        <v>49</v>
      </c>
      <c r="K11" s="471"/>
      <c r="L11" s="471"/>
      <c r="M11" s="472"/>
      <c r="N11" s="63"/>
      <c r="O11" s="409">
        <f>IF(O15&gt;0,1,0)</f>
        <v>1</v>
      </c>
      <c r="P11" s="409"/>
      <c r="Q11" s="409"/>
      <c r="R11" s="422">
        <f>IF(R15&gt;0,O11+1,0)</f>
        <v>0</v>
      </c>
      <c r="S11" s="409"/>
      <c r="T11" s="409"/>
      <c r="U11" s="63"/>
      <c r="V11" s="420">
        <f>IF(V15&gt;0,(MAX(O11,R11)+1),0)</f>
        <v>2</v>
      </c>
      <c r="W11" s="421"/>
      <c r="X11" s="421"/>
      <c r="Y11" s="420">
        <f>IF(Y15&gt;0,V11+1,0)</f>
        <v>0</v>
      </c>
      <c r="Z11" s="421"/>
      <c r="AA11" s="422"/>
      <c r="AB11" s="63"/>
      <c r="AC11" s="433">
        <f>IF(AC15&gt;0,MAX(Y11,V11,R11,O11)+1,0)</f>
        <v>3</v>
      </c>
      <c r="AD11" s="409"/>
      <c r="AE11" s="420"/>
      <c r="AF11" s="433">
        <f>IF(AF15&gt;0,AC11+1,0)</f>
        <v>4</v>
      </c>
      <c r="AG11" s="409"/>
      <c r="AH11" s="409"/>
      <c r="AI11" s="497">
        <f>IF(AI15&gt;0,MAX(AF11,AC11)+1,0)</f>
        <v>0</v>
      </c>
      <c r="AJ11" s="409"/>
      <c r="AK11" s="409"/>
      <c r="AM11" s="68" t="s">
        <v>41</v>
      </c>
      <c r="AN11" s="55"/>
      <c r="AO11" s="55"/>
      <c r="AP11" s="55"/>
      <c r="AQ11" s="55"/>
      <c r="AR11" s="56"/>
      <c r="AS11" s="10"/>
      <c r="AT11" s="10"/>
      <c r="AU11" s="10"/>
      <c r="AV11" s="10"/>
      <c r="AW11" s="10"/>
      <c r="AX11" s="10"/>
      <c r="AY11" s="10"/>
      <c r="AZ11" s="35"/>
      <c r="BA11" s="129"/>
      <c r="BD11" s="137"/>
      <c r="BE11" s="16" t="s">
        <v>15</v>
      </c>
      <c r="BF11" s="16"/>
      <c r="BG11" s="16"/>
      <c r="BH11" s="16" t="s">
        <v>15</v>
      </c>
      <c r="BI11" s="16"/>
      <c r="BJ11" s="16"/>
      <c r="BK11" s="16" t="s">
        <v>8</v>
      </c>
      <c r="BL11" s="16"/>
      <c r="BM11" s="16"/>
      <c r="BN11" s="16"/>
      <c r="BO11" s="16"/>
      <c r="BP11" s="138"/>
    </row>
    <row r="12" spans="1:70" ht="12.75" customHeight="1" x14ac:dyDescent="0.2">
      <c r="A12" s="469"/>
      <c r="B12" s="470"/>
      <c r="C12" s="470"/>
      <c r="D12" s="470"/>
      <c r="E12" s="470"/>
      <c r="F12" s="470"/>
      <c r="G12" s="470"/>
      <c r="H12" s="470"/>
      <c r="I12" s="470"/>
      <c r="J12" s="473"/>
      <c r="K12" s="473"/>
      <c r="L12" s="473"/>
      <c r="M12" s="474"/>
      <c r="N12" s="64"/>
      <c r="O12" s="428" t="s">
        <v>1</v>
      </c>
      <c r="P12" s="428"/>
      <c r="Q12" s="428"/>
      <c r="R12" s="418" t="s">
        <v>1</v>
      </c>
      <c r="S12" s="428"/>
      <c r="T12" s="428"/>
      <c r="U12" s="64"/>
      <c r="V12" s="416" t="s">
        <v>20</v>
      </c>
      <c r="W12" s="417"/>
      <c r="X12" s="417"/>
      <c r="Y12" s="416" t="s">
        <v>20</v>
      </c>
      <c r="Z12" s="417"/>
      <c r="AA12" s="418"/>
      <c r="AB12" s="64"/>
      <c r="AC12" s="428" t="s">
        <v>20</v>
      </c>
      <c r="AD12" s="428"/>
      <c r="AE12" s="416"/>
      <c r="AF12" s="428" t="s">
        <v>20</v>
      </c>
      <c r="AG12" s="428"/>
      <c r="AH12" s="428"/>
      <c r="AI12" s="418" t="s">
        <v>20</v>
      </c>
      <c r="AJ12" s="428"/>
      <c r="AK12" s="428"/>
      <c r="AM12" s="68" t="s">
        <v>42</v>
      </c>
      <c r="AN12" s="55"/>
      <c r="AO12" s="55"/>
      <c r="AP12" s="55"/>
      <c r="AQ12" s="55"/>
      <c r="AR12" s="56"/>
      <c r="AS12" s="10"/>
      <c r="AT12" s="10"/>
      <c r="AU12" s="10"/>
      <c r="AV12" s="10"/>
      <c r="AW12" s="10"/>
      <c r="AX12" s="10"/>
      <c r="AY12" s="10"/>
      <c r="AZ12" s="35"/>
      <c r="BA12" s="129"/>
      <c r="BD12" s="137"/>
      <c r="BE12" s="16"/>
      <c r="BF12" s="16"/>
      <c r="BG12" s="16"/>
      <c r="BH12" s="16" t="s">
        <v>18</v>
      </c>
      <c r="BI12" s="16"/>
      <c r="BJ12" s="16"/>
      <c r="BK12" s="16" t="s">
        <v>9</v>
      </c>
      <c r="BL12" s="16"/>
      <c r="BM12" s="16"/>
      <c r="BN12" s="16"/>
      <c r="BO12" s="16"/>
      <c r="BP12" s="138"/>
    </row>
    <row r="13" spans="1:70" ht="12.75" customHeight="1" x14ac:dyDescent="0.2">
      <c r="A13" s="437" t="s">
        <v>14</v>
      </c>
      <c r="B13" s="438"/>
      <c r="C13" s="438"/>
      <c r="D13" s="438"/>
      <c r="E13" s="438"/>
      <c r="F13" s="438"/>
      <c r="G13" s="438"/>
      <c r="H13" s="438"/>
      <c r="I13" s="438"/>
      <c r="J13" s="434" t="s">
        <v>10</v>
      </c>
      <c r="K13" s="435"/>
      <c r="L13" s="435"/>
      <c r="M13" s="436"/>
      <c r="N13" s="64"/>
      <c r="O13" s="410" t="s">
        <v>15</v>
      </c>
      <c r="P13" s="411"/>
      <c r="Q13" s="411"/>
      <c r="R13" s="411"/>
      <c r="S13" s="411"/>
      <c r="T13" s="412"/>
      <c r="U13" s="64"/>
      <c r="V13" s="410" t="s">
        <v>8</v>
      </c>
      <c r="W13" s="411"/>
      <c r="X13" s="411"/>
      <c r="Y13" s="411"/>
      <c r="Z13" s="411"/>
      <c r="AA13" s="412"/>
      <c r="AB13" s="64"/>
      <c r="AC13" s="410" t="s">
        <v>15</v>
      </c>
      <c r="AD13" s="411"/>
      <c r="AE13" s="411"/>
      <c r="AF13" s="411"/>
      <c r="AG13" s="411"/>
      <c r="AH13" s="411"/>
      <c r="AI13" s="411"/>
      <c r="AJ13" s="411"/>
      <c r="AK13" s="412"/>
      <c r="AM13" s="68" t="s">
        <v>65</v>
      </c>
      <c r="AN13" s="55"/>
      <c r="AO13" s="55"/>
      <c r="AP13" s="55"/>
      <c r="AQ13" s="55"/>
      <c r="AR13" s="56"/>
      <c r="AS13" s="10"/>
      <c r="AT13" s="10"/>
      <c r="AU13" s="10"/>
      <c r="AV13" s="10"/>
      <c r="AW13" s="10"/>
      <c r="AX13" s="10"/>
      <c r="AY13" s="10"/>
      <c r="AZ13" s="35"/>
      <c r="BA13" s="129"/>
      <c r="BD13" s="137"/>
      <c r="BE13" s="16"/>
      <c r="BF13" s="16"/>
      <c r="BG13" s="16"/>
      <c r="BH13" s="51" t="s">
        <v>21</v>
      </c>
      <c r="BI13" s="16"/>
      <c r="BJ13" s="16"/>
      <c r="BK13" s="16"/>
      <c r="BL13" s="16"/>
      <c r="BM13" s="16"/>
      <c r="BN13" s="16"/>
      <c r="BO13" s="16"/>
      <c r="BP13" s="138"/>
    </row>
    <row r="14" spans="1:70" ht="12.75" customHeight="1" x14ac:dyDescent="0.2">
      <c r="A14" s="29" t="s">
        <v>19</v>
      </c>
      <c r="B14" s="11"/>
      <c r="C14" s="11"/>
      <c r="D14" s="11"/>
      <c r="E14" s="11"/>
      <c r="F14" s="11"/>
      <c r="G14" s="11"/>
      <c r="H14" s="32"/>
      <c r="I14" s="32"/>
      <c r="J14" s="62"/>
      <c r="K14" s="12"/>
      <c r="L14" s="12"/>
      <c r="M14" s="73"/>
      <c r="N14" s="64"/>
      <c r="O14" s="423"/>
      <c r="P14" s="329"/>
      <c r="Q14" s="330"/>
      <c r="R14" s="329"/>
      <c r="S14" s="329"/>
      <c r="T14" s="330"/>
      <c r="U14" s="64"/>
      <c r="V14" s="302" t="str">
        <f>IF(V15&gt;0,"NT","")</f>
        <v>NT</v>
      </c>
      <c r="W14" s="303"/>
      <c r="X14" s="303"/>
      <c r="Y14" s="302" t="str">
        <f>IF(Y15&gt;0,"NT","")</f>
        <v/>
      </c>
      <c r="Z14" s="303"/>
      <c r="AA14" s="304"/>
      <c r="AB14" s="64"/>
      <c r="AC14" s="302" t="s">
        <v>22</v>
      </c>
      <c r="AD14" s="303"/>
      <c r="AE14" s="304"/>
      <c r="AF14" s="302" t="s">
        <v>21</v>
      </c>
      <c r="AG14" s="303"/>
      <c r="AH14" s="304"/>
      <c r="AI14" s="302" t="s">
        <v>22</v>
      </c>
      <c r="AJ14" s="303"/>
      <c r="AK14" s="304"/>
      <c r="AM14" s="68" t="s">
        <v>43</v>
      </c>
      <c r="AN14" s="55"/>
      <c r="AO14" s="55"/>
      <c r="AP14" s="55"/>
      <c r="AQ14" s="55"/>
      <c r="AR14" s="56"/>
      <c r="AS14" s="10"/>
      <c r="AT14" s="10"/>
      <c r="AU14" s="10"/>
      <c r="AV14" s="10"/>
      <c r="AW14" s="10"/>
      <c r="AX14" s="10"/>
      <c r="AY14" s="10"/>
      <c r="AZ14" s="35"/>
      <c r="BA14" s="129"/>
      <c r="BD14" s="137"/>
      <c r="BE14" s="16"/>
      <c r="BF14" s="16"/>
      <c r="BG14" s="16"/>
      <c r="BH14" s="52" t="s">
        <v>22</v>
      </c>
      <c r="BI14" s="16" t="s">
        <v>21</v>
      </c>
      <c r="BJ14" s="16"/>
      <c r="BK14" s="16" t="s">
        <v>21</v>
      </c>
      <c r="BL14" s="16"/>
      <c r="BM14" s="16"/>
      <c r="BN14" s="16"/>
      <c r="BO14" s="16"/>
      <c r="BP14" s="138"/>
    </row>
    <row r="15" spans="1:70" ht="12.75" customHeight="1" x14ac:dyDescent="0.2">
      <c r="A15" s="429" t="s">
        <v>35</v>
      </c>
      <c r="B15" s="430"/>
      <c r="C15" s="430"/>
      <c r="D15" s="41"/>
      <c r="E15" s="41" t="s">
        <v>3</v>
      </c>
      <c r="F15" s="41"/>
      <c r="G15" s="41"/>
      <c r="H15" s="42"/>
      <c r="I15" s="41"/>
      <c r="J15" s="323">
        <f>O15+AC15+R15+V15+AF15+AI15+Y15</f>
        <v>3970</v>
      </c>
      <c r="K15" s="324"/>
      <c r="L15" s="324"/>
      <c r="M15" s="325"/>
      <c r="N15" s="58" t="s">
        <v>12</v>
      </c>
      <c r="O15" s="332">
        <v>370</v>
      </c>
      <c r="P15" s="332"/>
      <c r="Q15" s="332"/>
      <c r="R15" s="331"/>
      <c r="S15" s="332"/>
      <c r="T15" s="332"/>
      <c r="U15" s="58" t="s">
        <v>13</v>
      </c>
      <c r="V15" s="321">
        <v>400</v>
      </c>
      <c r="W15" s="322"/>
      <c r="X15" s="322"/>
      <c r="Y15" s="321"/>
      <c r="Z15" s="322"/>
      <c r="AA15" s="331"/>
      <c r="AB15" s="58" t="s">
        <v>13</v>
      </c>
      <c r="AC15" s="332">
        <v>1200</v>
      </c>
      <c r="AD15" s="332"/>
      <c r="AE15" s="321"/>
      <c r="AF15" s="332">
        <v>2000</v>
      </c>
      <c r="AG15" s="332"/>
      <c r="AH15" s="332"/>
      <c r="AI15" s="331"/>
      <c r="AJ15" s="332"/>
      <c r="AK15" s="332"/>
      <c r="AM15" s="152"/>
      <c r="AN15" s="153"/>
      <c r="AO15" s="153"/>
      <c r="AP15" s="153"/>
      <c r="AQ15" s="153"/>
      <c r="AR15" s="153"/>
      <c r="AS15" s="153"/>
      <c r="AT15" s="153"/>
      <c r="AU15" s="153"/>
      <c r="AV15" s="153"/>
      <c r="AW15" s="153"/>
      <c r="AX15" s="153"/>
      <c r="AY15" s="153"/>
      <c r="AZ15" s="154"/>
      <c r="BA15" s="129"/>
      <c r="BD15" s="137"/>
      <c r="BE15" s="16"/>
      <c r="BF15" s="16"/>
      <c r="BG15" s="16"/>
      <c r="BH15" s="52" t="s">
        <v>39</v>
      </c>
      <c r="BI15" s="16" t="s">
        <v>21</v>
      </c>
      <c r="BJ15" s="16"/>
      <c r="BK15" s="16" t="s">
        <v>21</v>
      </c>
      <c r="BL15" s="16"/>
      <c r="BM15" s="16"/>
      <c r="BN15" s="16"/>
      <c r="BO15" s="16"/>
      <c r="BP15" s="138"/>
    </row>
    <row r="16" spans="1:70" ht="12.75" customHeight="1" x14ac:dyDescent="0.2">
      <c r="A16" s="431"/>
      <c r="B16" s="432"/>
      <c r="C16" s="432"/>
      <c r="D16" s="40"/>
      <c r="E16" s="40" t="s">
        <v>36</v>
      </c>
      <c r="F16" s="40"/>
      <c r="G16" s="40"/>
      <c r="H16" s="56"/>
      <c r="I16" s="40"/>
      <c r="J16" s="323">
        <f>O16+AC16+R16+V16+AF16+AI16+Y16</f>
        <v>240</v>
      </c>
      <c r="K16" s="324"/>
      <c r="L16" s="324"/>
      <c r="M16" s="325"/>
      <c r="N16" s="58" t="s">
        <v>12</v>
      </c>
      <c r="O16" s="419">
        <f>IF(O15="",0,BJ33)</f>
        <v>240</v>
      </c>
      <c r="P16" s="419"/>
      <c r="Q16" s="419"/>
      <c r="R16" s="439">
        <f>IF(R15="",0,BL33)</f>
        <v>0</v>
      </c>
      <c r="S16" s="419"/>
      <c r="T16" s="419"/>
      <c r="U16" s="58"/>
      <c r="V16" s="413"/>
      <c r="W16" s="414"/>
      <c r="X16" s="414"/>
      <c r="Y16" s="413"/>
      <c r="Z16" s="414"/>
      <c r="AA16" s="415"/>
      <c r="AB16" s="64"/>
      <c r="AC16" s="424"/>
      <c r="AD16" s="424"/>
      <c r="AE16" s="413"/>
      <c r="AF16" s="424"/>
      <c r="AG16" s="424"/>
      <c r="AH16" s="424"/>
      <c r="AI16" s="415"/>
      <c r="AJ16" s="424"/>
      <c r="AK16" s="424"/>
      <c r="AM16" s="477" t="str">
        <f>IF(J21&gt;=1,BI36,BI35)</f>
        <v xml:space="preserve">Unter Anwendung der Quotientenregel ist die vorgeschlagene WEA mit einem Quotienten &gt; 1 immissionsschutzrechtlich derzeit unter die 4. BImSchV einzuordnen und daher einem vereinfachten Genehmigungsverfahren nach          §19 BImSchG zu unterziehen. </v>
      </c>
      <c r="AN16" s="478"/>
      <c r="AO16" s="478"/>
      <c r="AP16" s="478"/>
      <c r="AQ16" s="478"/>
      <c r="AR16" s="478"/>
      <c r="AS16" s="478"/>
      <c r="AT16" s="478"/>
      <c r="AU16" s="478"/>
      <c r="AV16" s="478"/>
      <c r="AW16" s="478"/>
      <c r="AX16" s="478"/>
      <c r="AY16" s="478"/>
      <c r="AZ16" s="479"/>
      <c r="BA16" s="129"/>
      <c r="BD16" s="137"/>
      <c r="BE16" s="16"/>
      <c r="BF16" s="16"/>
      <c r="BG16" s="16"/>
      <c r="BH16" s="52" t="s">
        <v>40</v>
      </c>
      <c r="BI16" s="16"/>
      <c r="BJ16" s="16"/>
      <c r="BK16" s="16"/>
      <c r="BL16" s="16"/>
      <c r="BM16" s="16"/>
      <c r="BN16" s="16"/>
      <c r="BO16" s="16"/>
      <c r="BP16" s="138"/>
    </row>
    <row r="17" spans="1:68" ht="12.75" customHeight="1" x14ac:dyDescent="0.2">
      <c r="A17" s="29" t="s">
        <v>37</v>
      </c>
      <c r="B17" s="11"/>
      <c r="C17" s="11"/>
      <c r="D17" s="11"/>
      <c r="E17" s="11"/>
      <c r="F17" s="11"/>
      <c r="G17" s="11"/>
      <c r="H17" s="32"/>
      <c r="I17" s="32"/>
      <c r="J17" s="326">
        <v>1</v>
      </c>
      <c r="K17" s="327"/>
      <c r="L17" s="327"/>
      <c r="M17" s="328"/>
      <c r="N17" s="64"/>
      <c r="O17" s="333">
        <f>O15/J15</f>
        <v>9.3198992443324941E-2</v>
      </c>
      <c r="P17" s="333"/>
      <c r="Q17" s="333"/>
      <c r="R17" s="407">
        <f>R15/J15</f>
        <v>0</v>
      </c>
      <c r="S17" s="333"/>
      <c r="T17" s="333"/>
      <c r="U17" s="64"/>
      <c r="V17" s="333">
        <f>V15/J15</f>
        <v>0.10075566750629723</v>
      </c>
      <c r="W17" s="333"/>
      <c r="X17" s="406"/>
      <c r="Y17" s="333">
        <f>Y15/J15</f>
        <v>0</v>
      </c>
      <c r="Z17" s="333"/>
      <c r="AA17" s="333"/>
      <c r="AB17" s="64"/>
      <c r="AC17" s="333">
        <f>AC15/J15</f>
        <v>0.30226700251889171</v>
      </c>
      <c r="AD17" s="333"/>
      <c r="AE17" s="406"/>
      <c r="AF17" s="333">
        <f>AF15/J15</f>
        <v>0.50377833753148615</v>
      </c>
      <c r="AG17" s="333"/>
      <c r="AH17" s="333"/>
      <c r="AI17" s="407">
        <f>AI15/J15</f>
        <v>0</v>
      </c>
      <c r="AJ17" s="333"/>
      <c r="AK17" s="333"/>
      <c r="AM17" s="480"/>
      <c r="AN17" s="481"/>
      <c r="AO17" s="481"/>
      <c r="AP17" s="481"/>
      <c r="AQ17" s="481"/>
      <c r="AR17" s="481"/>
      <c r="AS17" s="481"/>
      <c r="AT17" s="481"/>
      <c r="AU17" s="481"/>
      <c r="AV17" s="481"/>
      <c r="AW17" s="481"/>
      <c r="AX17" s="481"/>
      <c r="AY17" s="481"/>
      <c r="AZ17" s="482"/>
      <c r="BA17" s="129"/>
      <c r="BD17" s="137"/>
      <c r="BE17" s="16"/>
      <c r="BF17" s="16"/>
      <c r="BG17" s="16"/>
      <c r="BH17" s="53"/>
      <c r="BI17" s="16"/>
      <c r="BJ17" s="16"/>
      <c r="BK17" s="16"/>
      <c r="BL17" s="16"/>
      <c r="BM17" s="16"/>
      <c r="BN17" s="16"/>
      <c r="BO17" s="16"/>
      <c r="BP17" s="138"/>
    </row>
    <row r="18" spans="1:68" ht="12.75" customHeight="1" x14ac:dyDescent="0.2">
      <c r="A18" s="59" t="s">
        <v>38</v>
      </c>
      <c r="B18" s="41"/>
      <c r="C18" s="41"/>
      <c r="D18" s="41"/>
      <c r="E18" s="41"/>
      <c r="F18" s="41"/>
      <c r="G18" s="41"/>
      <c r="H18" s="41"/>
      <c r="I18" s="41"/>
      <c r="J18" s="326">
        <f>IF(J15=0,0,J15/J19)</f>
        <v>0.86487863266537879</v>
      </c>
      <c r="K18" s="327"/>
      <c r="L18" s="327"/>
      <c r="M18" s="328"/>
      <c r="N18" s="64"/>
      <c r="O18" s="333">
        <f>BJ34</f>
        <v>0.54</v>
      </c>
      <c r="P18" s="333"/>
      <c r="Q18" s="333"/>
      <c r="R18" s="407" t="e">
        <f>BL34</f>
        <v>#N/A</v>
      </c>
      <c r="S18" s="333"/>
      <c r="T18" s="333"/>
      <c r="U18" s="64"/>
      <c r="V18" s="357">
        <v>0.88</v>
      </c>
      <c r="W18" s="358"/>
      <c r="X18" s="358"/>
      <c r="Y18" s="357">
        <v>0.88</v>
      </c>
      <c r="Z18" s="358"/>
      <c r="AA18" s="347"/>
      <c r="AB18" s="64"/>
      <c r="AC18" s="348">
        <v>0.94</v>
      </c>
      <c r="AD18" s="348"/>
      <c r="AE18" s="357"/>
      <c r="AF18" s="348">
        <v>0.92</v>
      </c>
      <c r="AG18" s="348"/>
      <c r="AH18" s="348"/>
      <c r="AI18" s="347">
        <v>0.96</v>
      </c>
      <c r="AJ18" s="348"/>
      <c r="AK18" s="348"/>
      <c r="AM18" s="480"/>
      <c r="AN18" s="481"/>
      <c r="AO18" s="481"/>
      <c r="AP18" s="481"/>
      <c r="AQ18" s="481"/>
      <c r="AR18" s="481"/>
      <c r="AS18" s="481"/>
      <c r="AT18" s="481"/>
      <c r="AU18" s="481"/>
      <c r="AV18" s="481"/>
      <c r="AW18" s="481"/>
      <c r="AX18" s="481"/>
      <c r="AY18" s="481"/>
      <c r="AZ18" s="482"/>
      <c r="BA18" s="129"/>
      <c r="BD18" s="137"/>
      <c r="BE18" s="16"/>
      <c r="BF18" s="16"/>
      <c r="BG18" s="16"/>
      <c r="BH18" s="16">
        <v>1.1000000000000001</v>
      </c>
      <c r="BI18" s="16">
        <v>0.96</v>
      </c>
      <c r="BJ18" s="16"/>
      <c r="BK18" s="16">
        <v>0.9</v>
      </c>
      <c r="BL18" s="16"/>
      <c r="BM18" s="16"/>
      <c r="BN18" s="16"/>
      <c r="BO18" s="16"/>
      <c r="BP18" s="138"/>
    </row>
    <row r="19" spans="1:68" ht="18" customHeight="1" x14ac:dyDescent="0.2">
      <c r="A19" s="429" t="s">
        <v>16</v>
      </c>
      <c r="B19" s="430"/>
      <c r="C19" s="430"/>
      <c r="D19" s="430"/>
      <c r="E19" s="430"/>
      <c r="F19" s="430"/>
      <c r="G19" s="430"/>
      <c r="H19" s="56"/>
      <c r="I19" s="60"/>
      <c r="J19" s="318">
        <f>O19+R19+AC19+AF19+AI19+V19+Y19</f>
        <v>4590.2394278897527</v>
      </c>
      <c r="K19" s="319"/>
      <c r="L19" s="319"/>
      <c r="M19" s="320"/>
      <c r="N19" s="58" t="s">
        <v>12</v>
      </c>
      <c r="O19" s="341">
        <f>IF(O15="",0,O15/O18)</f>
        <v>685.18518518518511</v>
      </c>
      <c r="P19" s="341"/>
      <c r="Q19" s="341"/>
      <c r="R19" s="340">
        <f>IF(R15="",0,R15/R18)</f>
        <v>0</v>
      </c>
      <c r="S19" s="341"/>
      <c r="T19" s="341"/>
      <c r="U19" s="58" t="s">
        <v>13</v>
      </c>
      <c r="V19" s="387">
        <f>IF(V15=0,0,V15/V18)</f>
        <v>454.54545454545456</v>
      </c>
      <c r="W19" s="388"/>
      <c r="X19" s="388"/>
      <c r="Y19" s="387">
        <f>IF(Y15=0,0,Y15/Y18)</f>
        <v>0</v>
      </c>
      <c r="Z19" s="388"/>
      <c r="AA19" s="340"/>
      <c r="AB19" s="58" t="s">
        <v>13</v>
      </c>
      <c r="AC19" s="341">
        <f>IF(AC15=0,0,AC15/AC18)</f>
        <v>1276.5957446808511</v>
      </c>
      <c r="AD19" s="341"/>
      <c r="AE19" s="387"/>
      <c r="AF19" s="341">
        <f>IF(AF15=0,0,AF15/AF18)</f>
        <v>2173.913043478261</v>
      </c>
      <c r="AG19" s="341"/>
      <c r="AH19" s="341"/>
      <c r="AI19" s="340">
        <f>IF(AI15=0,0,AI15/AI18)</f>
        <v>0</v>
      </c>
      <c r="AJ19" s="341"/>
      <c r="AK19" s="341"/>
      <c r="AM19" s="480"/>
      <c r="AN19" s="481"/>
      <c r="AO19" s="481"/>
      <c r="AP19" s="481"/>
      <c r="AQ19" s="481"/>
      <c r="AR19" s="481"/>
      <c r="AS19" s="481"/>
      <c r="AT19" s="481"/>
      <c r="AU19" s="481"/>
      <c r="AV19" s="481"/>
      <c r="AW19" s="481"/>
      <c r="AX19" s="481"/>
      <c r="AY19" s="481"/>
      <c r="AZ19" s="482"/>
      <c r="BA19" s="129"/>
      <c r="BD19" s="137"/>
      <c r="BE19" s="16"/>
      <c r="BF19" s="16"/>
      <c r="BG19" s="16"/>
      <c r="BH19" s="16">
        <v>1</v>
      </c>
      <c r="BI19" s="16">
        <v>0.94</v>
      </c>
      <c r="BJ19" s="16"/>
      <c r="BK19" s="16">
        <v>0.88</v>
      </c>
      <c r="BL19" s="16"/>
      <c r="BM19" s="16"/>
      <c r="BN19" s="16"/>
      <c r="BO19" s="16"/>
      <c r="BP19" s="138"/>
    </row>
    <row r="20" spans="1:68" ht="12.75" customHeight="1" x14ac:dyDescent="0.2">
      <c r="A20" s="363" t="s">
        <v>17</v>
      </c>
      <c r="B20" s="364"/>
      <c r="C20" s="364"/>
      <c r="D20" s="364"/>
      <c r="E20" s="364"/>
      <c r="F20" s="364"/>
      <c r="G20" s="364"/>
      <c r="H20" s="33"/>
      <c r="I20" s="61"/>
      <c r="J20" s="352" t="s">
        <v>128</v>
      </c>
      <c r="K20" s="353"/>
      <c r="L20" s="353"/>
      <c r="M20" s="354"/>
      <c r="N20" s="64"/>
      <c r="O20" s="365">
        <v>1000</v>
      </c>
      <c r="P20" s="366"/>
      <c r="Q20" s="366"/>
      <c r="R20" s="366"/>
      <c r="S20" s="366"/>
      <c r="T20" s="367"/>
      <c r="U20" s="64"/>
      <c r="V20" s="365">
        <v>1000</v>
      </c>
      <c r="W20" s="366"/>
      <c r="X20" s="366"/>
      <c r="Y20" s="366"/>
      <c r="Z20" s="366"/>
      <c r="AA20" s="367"/>
      <c r="AB20" s="64"/>
      <c r="AC20" s="365">
        <v>20000</v>
      </c>
      <c r="AD20" s="366"/>
      <c r="AE20" s="366"/>
      <c r="AF20" s="366"/>
      <c r="AG20" s="366"/>
      <c r="AH20" s="366"/>
      <c r="AI20" s="366"/>
      <c r="AJ20" s="366"/>
      <c r="AK20" s="367"/>
      <c r="AM20" s="480"/>
      <c r="AN20" s="481"/>
      <c r="AO20" s="481"/>
      <c r="AP20" s="481"/>
      <c r="AQ20" s="481"/>
      <c r="AR20" s="481"/>
      <c r="AS20" s="481"/>
      <c r="AT20" s="481"/>
      <c r="AU20" s="481"/>
      <c r="AV20" s="481"/>
      <c r="AW20" s="481"/>
      <c r="AX20" s="481"/>
      <c r="AY20" s="481"/>
      <c r="AZ20" s="482"/>
      <c r="BA20" s="129"/>
      <c r="BD20" s="137"/>
      <c r="BE20" s="16"/>
      <c r="BF20" s="16"/>
      <c r="BG20" s="16"/>
      <c r="BH20" s="16">
        <v>0.96</v>
      </c>
      <c r="BI20" s="16">
        <v>0.92</v>
      </c>
      <c r="BJ20" s="16"/>
      <c r="BK20" s="16">
        <v>0.85</v>
      </c>
      <c r="BL20" s="16"/>
      <c r="BM20" s="16"/>
      <c r="BN20" s="16"/>
      <c r="BO20" s="16"/>
      <c r="BP20" s="138"/>
    </row>
    <row r="21" spans="1:68" ht="12.75" customHeight="1" thickBot="1" x14ac:dyDescent="0.25">
      <c r="A21" s="361" t="s">
        <v>122</v>
      </c>
      <c r="B21" s="362"/>
      <c r="C21" s="362"/>
      <c r="D21" s="362"/>
      <c r="E21" s="362"/>
      <c r="F21" s="362"/>
      <c r="G21" s="362"/>
      <c r="H21" s="362"/>
      <c r="I21" s="362"/>
      <c r="J21" s="368">
        <f>O21+AC21+V21</f>
        <v>1.3122560791385953</v>
      </c>
      <c r="K21" s="369"/>
      <c r="L21" s="369"/>
      <c r="M21" s="370"/>
      <c r="N21" s="58" t="s">
        <v>12</v>
      </c>
      <c r="O21" s="349">
        <f>IF(O15="",0,(O19+R19)/O20)</f>
        <v>0.68518518518518512</v>
      </c>
      <c r="P21" s="350"/>
      <c r="Q21" s="350"/>
      <c r="R21" s="350"/>
      <c r="S21" s="350"/>
      <c r="T21" s="351"/>
      <c r="U21" s="58" t="s">
        <v>13</v>
      </c>
      <c r="V21" s="349">
        <f>IF(V15="",0,(V19+Y19)/V20)</f>
        <v>0.45454545454545459</v>
      </c>
      <c r="W21" s="350"/>
      <c r="X21" s="350"/>
      <c r="Y21" s="350"/>
      <c r="Z21" s="350"/>
      <c r="AA21" s="351"/>
      <c r="AB21" s="58" t="s">
        <v>13</v>
      </c>
      <c r="AC21" s="349">
        <f>IF(AC15&gt;0,((AC19+AF19+AI19)/AC20),0)</f>
        <v>0.17252543940795562</v>
      </c>
      <c r="AD21" s="350"/>
      <c r="AE21" s="350"/>
      <c r="AF21" s="350"/>
      <c r="AG21" s="350"/>
      <c r="AH21" s="350"/>
      <c r="AI21" s="350"/>
      <c r="AJ21" s="350"/>
      <c r="AK21" s="351"/>
      <c r="AM21" s="483"/>
      <c r="AN21" s="484"/>
      <c r="AO21" s="484"/>
      <c r="AP21" s="484"/>
      <c r="AQ21" s="484"/>
      <c r="AR21" s="484"/>
      <c r="AS21" s="484"/>
      <c r="AT21" s="484"/>
      <c r="AU21" s="484"/>
      <c r="AV21" s="484"/>
      <c r="AW21" s="484"/>
      <c r="AX21" s="484"/>
      <c r="AY21" s="484"/>
      <c r="AZ21" s="485"/>
      <c r="BA21" s="129"/>
      <c r="BD21" s="139" t="str">
        <f>AC14</f>
        <v>BW</v>
      </c>
      <c r="BE21" s="16"/>
      <c r="BF21" s="17" t="str">
        <f>AF14</f>
        <v>NT</v>
      </c>
      <c r="BG21" s="16"/>
      <c r="BH21" s="17" t="str">
        <f>AI14</f>
        <v>BW</v>
      </c>
      <c r="BI21" s="16"/>
      <c r="BJ21" s="16"/>
      <c r="BK21" s="16"/>
      <c r="BL21" s="16"/>
      <c r="BM21" s="16"/>
      <c r="BN21" s="16"/>
      <c r="BO21" s="16"/>
      <c r="BP21" s="138"/>
    </row>
    <row r="22" spans="1:68" ht="12.75" customHeight="1" x14ac:dyDescent="0.2">
      <c r="A22" s="74"/>
      <c r="B22" s="13"/>
      <c r="C22" s="13"/>
      <c r="D22" s="10"/>
      <c r="E22" s="10"/>
      <c r="F22" s="10"/>
      <c r="G22" s="10"/>
      <c r="H22" s="10"/>
      <c r="I22" s="10"/>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R22" s="10"/>
      <c r="AS22" s="10"/>
      <c r="AT22" s="10"/>
      <c r="AU22" s="10"/>
      <c r="AV22" s="10"/>
      <c r="AW22" s="10"/>
      <c r="AX22" s="10"/>
      <c r="AY22" s="10"/>
      <c r="AZ22" s="18"/>
      <c r="BA22" s="129"/>
      <c r="BD22" s="137">
        <f>IF(BD21=BH14,BH18,IF(BD21=BI14,BI18,""))</f>
        <v>1.1000000000000001</v>
      </c>
      <c r="BE22" s="16"/>
      <c r="BF22" s="16">
        <f>IF(BF21=BH14,BH18,IF(BF21=BI14,BI18,""))</f>
        <v>0.96</v>
      </c>
      <c r="BG22" s="16"/>
      <c r="BH22" s="16">
        <f>IF(BH21=BH14,BH18,IF(BH21=BI14,BI18,""))</f>
        <v>1.1000000000000001</v>
      </c>
      <c r="BI22" s="16"/>
      <c r="BJ22" s="16"/>
      <c r="BK22" s="16"/>
      <c r="BL22" s="16"/>
      <c r="BM22" s="16"/>
      <c r="BN22" s="16"/>
      <c r="BO22" s="16"/>
      <c r="BP22" s="138"/>
    </row>
    <row r="23" spans="1:68" ht="12.75" customHeight="1" x14ac:dyDescent="0.2">
      <c r="A23" s="75" t="s">
        <v>23</v>
      </c>
      <c r="B23" s="48"/>
      <c r="C23" s="76"/>
      <c r="D23" s="76"/>
      <c r="E23" s="76"/>
      <c r="F23" s="76"/>
      <c r="G23" s="77"/>
      <c r="H23" s="45"/>
      <c r="I23" s="45"/>
      <c r="J23" s="355">
        <f>H24/J15</f>
        <v>2081.6120906801007</v>
      </c>
      <c r="K23" s="355"/>
      <c r="L23" s="355"/>
      <c r="M23" s="356"/>
      <c r="O23" s="342">
        <v>7200</v>
      </c>
      <c r="P23" s="343"/>
      <c r="Q23" s="344"/>
      <c r="R23" s="343"/>
      <c r="S23" s="343"/>
      <c r="T23" s="344"/>
      <c r="U23" s="10"/>
      <c r="V23" s="342">
        <v>3500</v>
      </c>
      <c r="W23" s="343"/>
      <c r="X23" s="343"/>
      <c r="Y23" s="408"/>
      <c r="Z23" s="345"/>
      <c r="AA23" s="346"/>
      <c r="AB23" s="10"/>
      <c r="AC23" s="342">
        <v>1500</v>
      </c>
      <c r="AD23" s="343"/>
      <c r="AE23" s="343"/>
      <c r="AF23" s="342">
        <v>1200</v>
      </c>
      <c r="AG23" s="343"/>
      <c r="AH23" s="344"/>
      <c r="AI23" s="345"/>
      <c r="AJ23" s="345"/>
      <c r="AK23" s="346"/>
      <c r="AM23" s="124" t="s">
        <v>51</v>
      </c>
      <c r="AN23" s="95"/>
      <c r="AO23" s="95"/>
      <c r="AP23" s="95"/>
      <c r="AQ23" s="95"/>
      <c r="AR23" s="95"/>
      <c r="AS23" s="95"/>
      <c r="AT23" s="95"/>
      <c r="AU23" s="94" t="s">
        <v>48</v>
      </c>
      <c r="AV23" s="95"/>
      <c r="AW23" s="95"/>
      <c r="AX23" s="95"/>
      <c r="AY23" s="95"/>
      <c r="AZ23" s="96"/>
      <c r="BA23" s="129"/>
      <c r="BD23" s="137">
        <f>IF(BD21=BH14,BH19,IF(BD21=BI14,BI19,""))</f>
        <v>1</v>
      </c>
      <c r="BE23" s="16"/>
      <c r="BF23" s="16">
        <f>IF(BF21=BH14,BH19,IF(BF21=BI14,BI19,""))</f>
        <v>0.94</v>
      </c>
      <c r="BG23" s="16"/>
      <c r="BH23" s="16">
        <f>IF(BH21=BH14,BH19,IF(BH21=BI14,BI19,""))</f>
        <v>1</v>
      </c>
      <c r="BI23" s="16"/>
      <c r="BJ23" s="16"/>
      <c r="BK23" s="16"/>
      <c r="BL23" s="16"/>
      <c r="BM23" s="16"/>
      <c r="BN23" s="16"/>
      <c r="BO23" s="16"/>
      <c r="BP23" s="138"/>
    </row>
    <row r="24" spans="1:68" ht="12.75" customHeight="1" x14ac:dyDescent="0.2">
      <c r="A24" s="30" t="s">
        <v>29</v>
      </c>
      <c r="B24" s="72"/>
      <c r="C24" s="25"/>
      <c r="D24" s="25"/>
      <c r="E24" s="25"/>
      <c r="F24" s="338">
        <v>1</v>
      </c>
      <c r="G24" s="338"/>
      <c r="H24" s="315">
        <f>O24+V24+AC24</f>
        <v>8264000</v>
      </c>
      <c r="I24" s="315"/>
      <c r="J24" s="315"/>
      <c r="K24" s="315"/>
      <c r="L24" s="315"/>
      <c r="M24" s="316"/>
      <c r="N24" s="58" t="s">
        <v>12</v>
      </c>
      <c r="O24" s="359">
        <f>(O23*O15+R15*R23)</f>
        <v>2664000</v>
      </c>
      <c r="P24" s="360"/>
      <c r="Q24" s="360"/>
      <c r="R24" s="360"/>
      <c r="S24" s="338">
        <f>O24/H24</f>
        <v>0.32236205227492737</v>
      </c>
      <c r="T24" s="339"/>
      <c r="U24" s="58" t="s">
        <v>13</v>
      </c>
      <c r="V24" s="359">
        <f>V23*V15+Y15*Y23</f>
        <v>1400000</v>
      </c>
      <c r="W24" s="360"/>
      <c r="X24" s="360"/>
      <c r="Y24" s="360"/>
      <c r="Z24" s="338">
        <f>V24/H24</f>
        <v>0.16940948693126814</v>
      </c>
      <c r="AA24" s="339"/>
      <c r="AB24" s="58" t="s">
        <v>13</v>
      </c>
      <c r="AC24" s="387">
        <f>AC15*AC23+AF15*AF23+AI15*AI23</f>
        <v>4200000</v>
      </c>
      <c r="AD24" s="388"/>
      <c r="AE24" s="388"/>
      <c r="AF24" s="388"/>
      <c r="AG24" s="388"/>
      <c r="AH24" s="388"/>
      <c r="AI24" s="23"/>
      <c r="AJ24" s="338">
        <f>IF(AC32=0,0,AC24/H24)</f>
        <v>0.50822846079380446</v>
      </c>
      <c r="AK24" s="339"/>
      <c r="AM24" s="68" t="s">
        <v>44</v>
      </c>
      <c r="AN24" s="56"/>
      <c r="AO24" s="56"/>
      <c r="AP24" s="317">
        <v>313</v>
      </c>
      <c r="AQ24" s="317"/>
      <c r="AR24" s="317"/>
      <c r="AS24" s="56"/>
      <c r="AT24" s="55" t="s">
        <v>47</v>
      </c>
      <c r="AU24" s="56"/>
      <c r="AV24" s="56"/>
      <c r="AW24" s="317">
        <v>617</v>
      </c>
      <c r="AX24" s="317"/>
      <c r="AY24" s="317"/>
      <c r="AZ24" s="130"/>
      <c r="BA24" s="129"/>
      <c r="BD24" s="137">
        <f>IF(BD21=BH14,BH20,IF(BD21=BI14,BI20,""))</f>
        <v>0.96</v>
      </c>
      <c r="BE24" s="16"/>
      <c r="BF24" s="16">
        <f>IF(BF21=BH14,BH20,IF(BF21=BI14,BI20,""))</f>
        <v>0.92</v>
      </c>
      <c r="BG24" s="16"/>
      <c r="BH24" s="16">
        <f>IF(BH21=BH14,BH20,IF(BH21=BI14,BI20,""))</f>
        <v>0.96</v>
      </c>
      <c r="BI24" s="16"/>
      <c r="BJ24" s="16"/>
      <c r="BK24" s="16"/>
      <c r="BL24" s="16"/>
      <c r="BM24" s="16"/>
      <c r="BN24" s="16"/>
      <c r="BO24" s="16"/>
      <c r="BP24" s="138"/>
    </row>
    <row r="25" spans="1:68" ht="12.75" customHeight="1" x14ac:dyDescent="0.2">
      <c r="A25" s="30" t="s">
        <v>34</v>
      </c>
      <c r="B25" s="72"/>
      <c r="C25" s="25"/>
      <c r="D25" s="25"/>
      <c r="E25" s="25"/>
      <c r="F25" s="25"/>
      <c r="G25" s="47"/>
      <c r="H25" s="315">
        <f>O25</f>
        <v>1728000</v>
      </c>
      <c r="I25" s="315"/>
      <c r="J25" s="315"/>
      <c r="K25" s="315"/>
      <c r="L25" s="315"/>
      <c r="M25" s="316"/>
      <c r="N25" s="58" t="s">
        <v>12</v>
      </c>
      <c r="O25" s="359">
        <f>IF(O13="",0,(O16*O23+R16*R23))</f>
        <v>1728000</v>
      </c>
      <c r="P25" s="360"/>
      <c r="Q25" s="360"/>
      <c r="R25" s="360"/>
      <c r="S25" s="57"/>
      <c r="T25" s="81"/>
      <c r="U25" s="10"/>
      <c r="V25" s="86"/>
      <c r="W25" s="36"/>
      <c r="X25" s="36"/>
      <c r="Y25" s="36"/>
      <c r="Z25" s="37"/>
      <c r="AA25" s="87"/>
      <c r="AB25" s="10"/>
      <c r="AC25" s="88"/>
      <c r="AD25" s="38"/>
      <c r="AE25" s="38"/>
      <c r="AF25" s="38"/>
      <c r="AG25" s="38"/>
      <c r="AH25" s="38"/>
      <c r="AI25" s="39"/>
      <c r="AJ25" s="37"/>
      <c r="AK25" s="87"/>
      <c r="AM25" s="68" t="s">
        <v>45</v>
      </c>
      <c r="AN25" s="56"/>
      <c r="AO25" s="56"/>
      <c r="AP25" s="317">
        <v>239</v>
      </c>
      <c r="AQ25" s="317"/>
      <c r="AR25" s="317"/>
      <c r="AS25" s="56"/>
      <c r="AT25" s="55"/>
      <c r="AU25" s="56"/>
      <c r="AV25" s="56"/>
      <c r="AW25" s="391"/>
      <c r="AX25" s="391"/>
      <c r="AY25" s="391"/>
      <c r="AZ25" s="130"/>
      <c r="BA25" s="129"/>
      <c r="BD25" s="137"/>
      <c r="BE25" s="16"/>
      <c r="BF25" s="16"/>
      <c r="BG25" s="16"/>
      <c r="BH25" s="16"/>
      <c r="BI25" s="16"/>
      <c r="BJ25" s="16"/>
      <c r="BK25" s="16"/>
      <c r="BL25" s="16"/>
      <c r="BM25" s="16"/>
      <c r="BN25" s="16"/>
      <c r="BO25" s="16"/>
      <c r="BP25" s="138"/>
    </row>
    <row r="26" spans="1:68" ht="12.75" customHeight="1" x14ac:dyDescent="0.2">
      <c r="A26" s="30" t="s">
        <v>14</v>
      </c>
      <c r="B26" s="72"/>
      <c r="C26" s="25"/>
      <c r="D26" s="25"/>
      <c r="E26" s="25"/>
      <c r="F26" s="25"/>
      <c r="G26" s="47"/>
      <c r="H26" s="315">
        <f>O26+AC26+V26</f>
        <v>11047831.693437615</v>
      </c>
      <c r="I26" s="315"/>
      <c r="J26" s="315"/>
      <c r="K26" s="315"/>
      <c r="L26" s="315"/>
      <c r="M26" s="316"/>
      <c r="N26" s="58" t="s">
        <v>12</v>
      </c>
      <c r="O26" s="359">
        <f>O23*O19+R23*R19</f>
        <v>4933333.333333333</v>
      </c>
      <c r="P26" s="360"/>
      <c r="Q26" s="360"/>
      <c r="R26" s="360"/>
      <c r="S26" s="57"/>
      <c r="T26" s="82"/>
      <c r="U26" s="58" t="s">
        <v>13</v>
      </c>
      <c r="V26" s="359">
        <f>V23*V19+Y23*Y19</f>
        <v>1590909.0909090911</v>
      </c>
      <c r="W26" s="360"/>
      <c r="X26" s="360"/>
      <c r="Y26" s="360"/>
      <c r="Z26" s="57"/>
      <c r="AA26" s="82"/>
      <c r="AB26" s="58" t="s">
        <v>13</v>
      </c>
      <c r="AC26" s="387">
        <f>AC23*AC19+AF23*AF19+AI23*AI19</f>
        <v>4523589.2691951897</v>
      </c>
      <c r="AD26" s="388"/>
      <c r="AE26" s="388"/>
      <c r="AF26" s="388"/>
      <c r="AG26" s="388"/>
      <c r="AH26" s="388"/>
      <c r="AI26" s="395"/>
      <c r="AJ26" s="395"/>
      <c r="AK26" s="396"/>
      <c r="AM26" s="68" t="s">
        <v>46</v>
      </c>
      <c r="AN26" s="56"/>
      <c r="AO26" s="56"/>
      <c r="AP26" s="317">
        <v>18</v>
      </c>
      <c r="AQ26" s="317"/>
      <c r="AR26" s="317"/>
      <c r="AS26" s="56"/>
      <c r="AT26" s="55" t="s">
        <v>9</v>
      </c>
      <c r="AU26" s="56"/>
      <c r="AV26" s="56"/>
      <c r="AW26" s="317">
        <v>14</v>
      </c>
      <c r="AX26" s="317"/>
      <c r="AY26" s="317"/>
      <c r="AZ26" s="130"/>
      <c r="BA26" s="129"/>
      <c r="BD26" s="137"/>
      <c r="BE26" s="16"/>
      <c r="BF26" s="16"/>
      <c r="BG26" s="16"/>
      <c r="BH26" s="16"/>
      <c r="BI26" s="16"/>
      <c r="BJ26" s="16"/>
      <c r="BK26" s="16"/>
      <c r="BL26" s="16"/>
      <c r="BM26" s="16"/>
      <c r="BN26" s="16"/>
      <c r="BO26" s="16"/>
      <c r="BP26" s="138"/>
    </row>
    <row r="27" spans="1:68" ht="12.75" customHeight="1" x14ac:dyDescent="0.2">
      <c r="A27" s="30" t="s">
        <v>30</v>
      </c>
      <c r="B27" s="72"/>
      <c r="C27" s="25"/>
      <c r="D27" s="25"/>
      <c r="E27" s="25"/>
      <c r="F27" s="25"/>
      <c r="G27" s="25"/>
      <c r="H27" s="25"/>
      <c r="I27" s="43"/>
      <c r="J27" s="43"/>
      <c r="K27" s="385"/>
      <c r="L27" s="385"/>
      <c r="M27" s="386"/>
      <c r="O27" s="381">
        <v>4.5</v>
      </c>
      <c r="P27" s="382"/>
      <c r="Q27" s="382"/>
      <c r="R27" s="383" t="s">
        <v>24</v>
      </c>
      <c r="S27" s="383"/>
      <c r="T27" s="384"/>
      <c r="U27" s="10"/>
      <c r="V27" s="389">
        <v>235</v>
      </c>
      <c r="W27" s="390"/>
      <c r="X27" s="390"/>
      <c r="Y27" s="383" t="str">
        <f>IF(V13=BK11,"€/t",IF(V13=BK12,"€/m³",""))</f>
        <v>€/t</v>
      </c>
      <c r="Z27" s="383"/>
      <c r="AA27" s="384"/>
      <c r="AB27" s="10"/>
      <c r="AC27" s="299"/>
      <c r="AD27" s="65"/>
      <c r="AE27" s="382">
        <f>O27</f>
        <v>4.5</v>
      </c>
      <c r="AF27" s="382"/>
      <c r="AG27" s="382"/>
      <c r="AH27" s="383" t="str">
        <f>IF(AC13=BH12,"€/Ltr.",IF(AC13=BH11,"ct/kWh Hs",""))</f>
        <v>ct/kWh Hs</v>
      </c>
      <c r="AI27" s="383"/>
      <c r="AJ27" s="383"/>
      <c r="AK27" s="384"/>
      <c r="AM27" s="392" t="s">
        <v>125</v>
      </c>
      <c r="AN27" s="393"/>
      <c r="AO27" s="393"/>
      <c r="AP27" s="393"/>
      <c r="AQ27" s="393"/>
      <c r="AR27" s="393"/>
      <c r="AS27" s="393"/>
      <c r="AT27" s="393"/>
      <c r="AU27" s="393"/>
      <c r="AV27" s="393"/>
      <c r="AW27" s="393"/>
      <c r="AX27" s="393"/>
      <c r="AY27" s="393"/>
      <c r="AZ27" s="394"/>
      <c r="BA27" s="89">
        <f>AC15+AF15+AI15</f>
        <v>3200</v>
      </c>
      <c r="BD27" s="137">
        <v>0.56000000000000005</v>
      </c>
      <c r="BE27" s="16"/>
      <c r="BF27" s="16"/>
      <c r="BG27" s="16"/>
      <c r="BH27" s="16"/>
      <c r="BI27" s="16"/>
      <c r="BJ27" s="16"/>
      <c r="BK27" s="16"/>
      <c r="BL27" s="16"/>
      <c r="BM27" s="16"/>
      <c r="BN27" s="16"/>
      <c r="BO27" s="16"/>
      <c r="BP27" s="138"/>
    </row>
    <row r="28" spans="1:68" ht="12.75" customHeight="1" x14ac:dyDescent="0.2">
      <c r="A28" s="30" t="s">
        <v>31</v>
      </c>
      <c r="B28" s="72"/>
      <c r="C28" s="25"/>
      <c r="D28" s="25"/>
      <c r="E28" s="25"/>
      <c r="F28" s="25"/>
      <c r="G28" s="25"/>
      <c r="H28" s="25"/>
      <c r="I28" s="43"/>
      <c r="J28" s="43"/>
      <c r="K28" s="385"/>
      <c r="L28" s="385"/>
      <c r="M28" s="386"/>
      <c r="O28" s="381">
        <v>1.1100000000000001</v>
      </c>
      <c r="P28" s="382"/>
      <c r="Q28" s="382"/>
      <c r="R28" s="69" t="s">
        <v>25</v>
      </c>
      <c r="S28" s="69"/>
      <c r="T28" s="83"/>
      <c r="U28" s="10"/>
      <c r="V28" s="389">
        <v>4.9000000000000004</v>
      </c>
      <c r="W28" s="390"/>
      <c r="X28" s="390"/>
      <c r="Y28" s="383" t="str">
        <f>IF(V13=BK11,"kWh/kg",IF(V13=BK12,"kWh/m³",""))</f>
        <v>kWh/kg</v>
      </c>
      <c r="Z28" s="383"/>
      <c r="AA28" s="384"/>
      <c r="AB28" s="10"/>
      <c r="AC28" s="299"/>
      <c r="AD28" s="65"/>
      <c r="AE28" s="382">
        <f>O28</f>
        <v>1.1100000000000001</v>
      </c>
      <c r="AF28" s="382"/>
      <c r="AG28" s="382"/>
      <c r="AH28" s="383" t="s">
        <v>25</v>
      </c>
      <c r="AI28" s="383"/>
      <c r="AJ28" s="383"/>
      <c r="AK28" s="384"/>
      <c r="AM28" s="392"/>
      <c r="AN28" s="393"/>
      <c r="AO28" s="393"/>
      <c r="AP28" s="393"/>
      <c r="AQ28" s="393"/>
      <c r="AR28" s="393"/>
      <c r="AS28" s="393"/>
      <c r="AT28" s="393"/>
      <c r="AU28" s="393"/>
      <c r="AV28" s="393"/>
      <c r="AW28" s="393"/>
      <c r="AX28" s="393"/>
      <c r="AY28" s="393"/>
      <c r="AZ28" s="394"/>
      <c r="BA28" s="90">
        <f>BA27</f>
        <v>3200</v>
      </c>
      <c r="BD28" s="137">
        <v>0.54</v>
      </c>
      <c r="BE28" s="16"/>
      <c r="BF28" s="16"/>
      <c r="BG28" s="16"/>
      <c r="BH28" s="16"/>
      <c r="BI28" s="16"/>
      <c r="BJ28" s="16"/>
      <c r="BK28" s="16"/>
      <c r="BL28" s="16"/>
      <c r="BM28" s="16"/>
      <c r="BN28" s="16"/>
      <c r="BO28" s="16"/>
      <c r="BP28" s="138"/>
    </row>
    <row r="29" spans="1:68" ht="12.75" customHeight="1" thickBot="1" x14ac:dyDescent="0.25">
      <c r="A29" s="71" t="s">
        <v>26</v>
      </c>
      <c r="B29" s="10"/>
      <c r="C29" s="26"/>
      <c r="D29" s="27"/>
      <c r="E29" s="26"/>
      <c r="F29" s="26"/>
      <c r="G29" s="376">
        <f>O29+AC29+V29</f>
        <v>459687.45545526297</v>
      </c>
      <c r="H29" s="377"/>
      <c r="I29" s="377"/>
      <c r="J29" s="377"/>
      <c r="K29" s="377"/>
      <c r="L29" s="44"/>
      <c r="M29" s="78"/>
      <c r="N29" s="58" t="s">
        <v>12</v>
      </c>
      <c r="O29" s="398">
        <f>O26/O28*O27/100</f>
        <v>200000</v>
      </c>
      <c r="P29" s="399"/>
      <c r="Q29" s="399"/>
      <c r="R29" s="399"/>
      <c r="S29" s="399"/>
      <c r="T29" s="400"/>
      <c r="U29" s="58" t="s">
        <v>13</v>
      </c>
      <c r="V29" s="398">
        <f>(V26/V28*V27)/1000</f>
        <v>76298.7012987013</v>
      </c>
      <c r="W29" s="399"/>
      <c r="X29" s="399"/>
      <c r="Y29" s="399"/>
      <c r="Z29" s="399"/>
      <c r="AA29" s="400"/>
      <c r="AB29" s="58" t="s">
        <v>13</v>
      </c>
      <c r="AC29" s="404">
        <f>AC26/AE28*AE27/100</f>
        <v>183388.75415656171</v>
      </c>
      <c r="AD29" s="405"/>
      <c r="AE29" s="405"/>
      <c r="AF29" s="405"/>
      <c r="AG29" s="405"/>
      <c r="AH29" s="405"/>
      <c r="AI29" s="399"/>
      <c r="AJ29" s="399"/>
      <c r="AK29" s="400"/>
      <c r="AM29" s="392"/>
      <c r="AN29" s="393"/>
      <c r="AO29" s="393"/>
      <c r="AP29" s="393"/>
      <c r="AQ29" s="393"/>
      <c r="AR29" s="393"/>
      <c r="AS29" s="393"/>
      <c r="AT29" s="393"/>
      <c r="AU29" s="393"/>
      <c r="AV29" s="393"/>
      <c r="AW29" s="393"/>
      <c r="AX29" s="393"/>
      <c r="AY29" s="393"/>
      <c r="AZ29" s="394"/>
      <c r="BA29" s="298"/>
      <c r="BD29" s="137"/>
      <c r="BE29" s="16"/>
      <c r="BF29" s="16"/>
      <c r="BG29" s="16"/>
      <c r="BH29" s="16"/>
      <c r="BI29" s="16"/>
      <c r="BJ29" s="16"/>
      <c r="BK29" s="16"/>
      <c r="BL29" s="16"/>
      <c r="BM29" s="16"/>
      <c r="BN29" s="16"/>
      <c r="BO29" s="16"/>
      <c r="BP29" s="138"/>
    </row>
    <row r="30" spans="1:68" ht="12.75" customHeight="1" thickBot="1" x14ac:dyDescent="0.25">
      <c r="A30" s="31"/>
      <c r="B30" s="34"/>
      <c r="C30" s="26"/>
      <c r="D30" s="27"/>
      <c r="E30" s="27"/>
      <c r="F30" s="26"/>
      <c r="G30" s="26"/>
      <c r="H30" s="26"/>
      <c r="I30" s="26"/>
      <c r="J30" s="26"/>
      <c r="K30" s="26"/>
      <c r="L30" s="26"/>
      <c r="M30" s="79"/>
      <c r="O30" s="84"/>
      <c r="P30" s="66"/>
      <c r="Q30" s="66"/>
      <c r="R30" s="66"/>
      <c r="S30" s="66"/>
      <c r="T30" s="85"/>
      <c r="U30" s="10"/>
      <c r="V30" s="84"/>
      <c r="W30" s="66"/>
      <c r="X30" s="66"/>
      <c r="Y30" s="66"/>
      <c r="Z30" s="66"/>
      <c r="AA30" s="85"/>
      <c r="AB30" s="10"/>
      <c r="AC30" s="91"/>
      <c r="AD30" s="24"/>
      <c r="AE30" s="24"/>
      <c r="AF30" s="24"/>
      <c r="AG30" s="24"/>
      <c r="AH30" s="24"/>
      <c r="AI30" s="24"/>
      <c r="AJ30" s="24"/>
      <c r="AK30" s="92"/>
      <c r="AM30" s="392"/>
      <c r="AN30" s="393"/>
      <c r="AO30" s="393"/>
      <c r="AP30" s="393"/>
      <c r="AQ30" s="393"/>
      <c r="AR30" s="393"/>
      <c r="AS30" s="393"/>
      <c r="AT30" s="393"/>
      <c r="AU30" s="393"/>
      <c r="AV30" s="393"/>
      <c r="AW30" s="393"/>
      <c r="AX30" s="393"/>
      <c r="AY30" s="393"/>
      <c r="AZ30" s="394"/>
      <c r="BA30" s="298"/>
      <c r="BD30" s="137"/>
      <c r="BE30" s="110" t="s">
        <v>53</v>
      </c>
      <c r="BF30" s="111" t="s">
        <v>52</v>
      </c>
      <c r="BG30" s="112" t="s">
        <v>54</v>
      </c>
      <c r="BH30" s="113"/>
      <c r="BI30" s="97"/>
      <c r="BJ30" s="309" t="s">
        <v>1</v>
      </c>
      <c r="BK30" s="309"/>
      <c r="BL30" s="310"/>
      <c r="BM30" s="100"/>
      <c r="BN30" s="100"/>
      <c r="BO30" s="100"/>
      <c r="BP30" s="138"/>
    </row>
    <row r="31" spans="1:68" ht="12.75" customHeight="1" thickTop="1" thickBot="1" x14ac:dyDescent="0.25">
      <c r="A31" s="295" t="s">
        <v>56</v>
      </c>
      <c r="B31" s="48"/>
      <c r="C31" s="28"/>
      <c r="D31" s="28"/>
      <c r="E31" s="28"/>
      <c r="F31" s="28"/>
      <c r="G31" s="28"/>
      <c r="H31" s="45"/>
      <c r="I31" s="45"/>
      <c r="J31" s="380">
        <v>120</v>
      </c>
      <c r="K31" s="380"/>
      <c r="L31" s="46" t="s">
        <v>32</v>
      </c>
      <c r="M31" s="80"/>
      <c r="O31" s="401">
        <f>IF(O13="","",AP25)</f>
        <v>239</v>
      </c>
      <c r="P31" s="402"/>
      <c r="Q31" s="402"/>
      <c r="R31" s="402"/>
      <c r="S31" s="402"/>
      <c r="T31" s="403"/>
      <c r="U31" s="10"/>
      <c r="V31" s="401">
        <f>IF(V13="Pellets",AP26,IF(V13="HHS",AW26,""))</f>
        <v>18</v>
      </c>
      <c r="W31" s="402"/>
      <c r="X31" s="402"/>
      <c r="Y31" s="402"/>
      <c r="Z31" s="402"/>
      <c r="AA31" s="403"/>
      <c r="AB31" s="10"/>
      <c r="AC31" s="401">
        <f>IF(AC13="Erdgas",AP25,IF(AC13="Heizöl",AP24,""))</f>
        <v>239</v>
      </c>
      <c r="AD31" s="402"/>
      <c r="AE31" s="402"/>
      <c r="AF31" s="402"/>
      <c r="AG31" s="402"/>
      <c r="AH31" s="402"/>
      <c r="AI31" s="402"/>
      <c r="AJ31" s="402"/>
      <c r="AK31" s="403"/>
      <c r="AM31" s="392"/>
      <c r="AN31" s="393"/>
      <c r="AO31" s="393"/>
      <c r="AP31" s="393"/>
      <c r="AQ31" s="393"/>
      <c r="AR31" s="393"/>
      <c r="AS31" s="393"/>
      <c r="AT31" s="393"/>
      <c r="AU31" s="393"/>
      <c r="AV31" s="393"/>
      <c r="AW31" s="393"/>
      <c r="AX31" s="393"/>
      <c r="AY31" s="393"/>
      <c r="AZ31" s="394"/>
      <c r="BA31" s="298"/>
      <c r="BD31" s="137"/>
      <c r="BE31" s="99">
        <v>50</v>
      </c>
      <c r="BF31" s="108">
        <v>30</v>
      </c>
      <c r="BG31" s="100">
        <v>59</v>
      </c>
      <c r="BH31" s="101"/>
      <c r="BI31" s="114"/>
      <c r="BJ31" s="115">
        <v>1</v>
      </c>
      <c r="BK31" s="116"/>
      <c r="BL31" s="117">
        <v>2</v>
      </c>
      <c r="BM31" s="100"/>
      <c r="BN31" s="100"/>
      <c r="BO31" s="100"/>
      <c r="BP31" s="138"/>
    </row>
    <row r="32" spans="1:68" ht="12.75" customHeight="1" thickTop="1" thickBot="1" x14ac:dyDescent="0.25">
      <c r="A32" s="49"/>
      <c r="B32" s="374">
        <f>J31*H32</f>
        <v>274660.90387688164</v>
      </c>
      <c r="C32" s="375"/>
      <c r="D32" s="375"/>
      <c r="E32" s="375"/>
      <c r="F32" s="375"/>
      <c r="G32" s="50"/>
      <c r="H32" s="397">
        <f>O32+AC32+V32</f>
        <v>2288.8408656406805</v>
      </c>
      <c r="I32" s="397"/>
      <c r="J32" s="397"/>
      <c r="K32" s="378" t="s">
        <v>126</v>
      </c>
      <c r="L32" s="378"/>
      <c r="M32" s="379"/>
      <c r="N32" s="58" t="s">
        <v>12</v>
      </c>
      <c r="O32" s="371">
        <f>IF((O15+R15)=0,0,(O31*O26)/1000/1000)</f>
        <v>1179.0666666666666</v>
      </c>
      <c r="P32" s="372"/>
      <c r="Q32" s="372"/>
      <c r="R32" s="372"/>
      <c r="S32" s="372"/>
      <c r="T32" s="373"/>
      <c r="U32" s="58" t="s">
        <v>13</v>
      </c>
      <c r="V32" s="371">
        <f>IF(V15+Y15=0,0,(V31*V26)/1000/1000)</f>
        <v>28.63636363636364</v>
      </c>
      <c r="W32" s="372"/>
      <c r="X32" s="372"/>
      <c r="Y32" s="372"/>
      <c r="Z32" s="372"/>
      <c r="AA32" s="373"/>
      <c r="AB32" s="58" t="s">
        <v>13</v>
      </c>
      <c r="AC32" s="371">
        <f>IF(AC15+AF15+AI15=0,0,(AC31*AC26)/1000/1000)</f>
        <v>1081.1378353376504</v>
      </c>
      <c r="AD32" s="372"/>
      <c r="AE32" s="372"/>
      <c r="AF32" s="372"/>
      <c r="AG32" s="372"/>
      <c r="AH32" s="372"/>
      <c r="AI32" s="372"/>
      <c r="AJ32" s="372"/>
      <c r="AK32" s="373"/>
      <c r="AM32" s="392"/>
      <c r="AN32" s="393"/>
      <c r="AO32" s="393"/>
      <c r="AP32" s="393"/>
      <c r="AQ32" s="393"/>
      <c r="AR32" s="393"/>
      <c r="AS32" s="393"/>
      <c r="AT32" s="393"/>
      <c r="AU32" s="393"/>
      <c r="AV32" s="393"/>
      <c r="AW32" s="393"/>
      <c r="AX32" s="393"/>
      <c r="AY32" s="393"/>
      <c r="AZ32" s="394"/>
      <c r="BA32" s="298"/>
      <c r="BD32" s="137"/>
      <c r="BE32" s="99">
        <v>80</v>
      </c>
      <c r="BF32" s="108">
        <v>50</v>
      </c>
      <c r="BG32" s="100">
        <v>56</v>
      </c>
      <c r="BH32" s="101"/>
      <c r="BI32" s="102" t="s">
        <v>53</v>
      </c>
      <c r="BJ32" s="103">
        <f>O15</f>
        <v>370</v>
      </c>
      <c r="BK32" s="108"/>
      <c r="BL32" s="104">
        <f>R15</f>
        <v>0</v>
      </c>
      <c r="BM32" s="100"/>
      <c r="BN32" s="100"/>
      <c r="BO32" s="100"/>
      <c r="BP32" s="138"/>
    </row>
    <row r="33" spans="1:68" ht="12.75" customHeight="1" x14ac:dyDescent="0.2">
      <c r="A33" s="93"/>
      <c r="B33" s="54"/>
      <c r="C33" s="54"/>
      <c r="D33" s="54"/>
      <c r="E33" s="54"/>
      <c r="F33" s="10"/>
      <c r="G33" s="10"/>
      <c r="H33" s="10"/>
      <c r="I33" s="10"/>
      <c r="J33" s="10"/>
      <c r="K33" s="10"/>
      <c r="L33" s="10"/>
      <c r="M33" s="10"/>
      <c r="R33" s="10"/>
      <c r="S33" s="10"/>
      <c r="T33" s="10"/>
      <c r="U33" s="10"/>
      <c r="V33" s="10"/>
      <c r="W33" s="10"/>
      <c r="X33" s="10"/>
      <c r="Y33" s="10"/>
      <c r="Z33" s="10"/>
      <c r="AA33" s="10"/>
      <c r="AB33" s="10"/>
      <c r="AC33" s="10"/>
      <c r="AD33" s="10"/>
      <c r="AE33" s="10"/>
      <c r="AF33" s="10"/>
      <c r="AG33" s="10"/>
      <c r="AH33" s="10"/>
      <c r="AI33" s="10"/>
      <c r="AJ33" s="10"/>
      <c r="AK33" s="10"/>
      <c r="AL33" s="10"/>
      <c r="AM33" s="168"/>
      <c r="AN33" s="168"/>
      <c r="AO33" s="168"/>
      <c r="AP33" s="168"/>
      <c r="AQ33" s="168"/>
      <c r="AR33" s="168"/>
      <c r="AS33" s="168"/>
      <c r="AT33" s="168"/>
      <c r="AU33" s="168"/>
      <c r="AV33" s="168"/>
      <c r="AW33" s="168"/>
      <c r="AX33" s="168"/>
      <c r="AY33" s="168"/>
      <c r="AZ33" s="169"/>
      <c r="BA33" s="129"/>
      <c r="BD33" s="137"/>
      <c r="BE33" s="99">
        <v>115</v>
      </c>
      <c r="BF33" s="108">
        <v>70</v>
      </c>
      <c r="BG33" s="100">
        <v>54</v>
      </c>
      <c r="BH33" s="101"/>
      <c r="BI33" s="102" t="s">
        <v>52</v>
      </c>
      <c r="BJ33" s="103">
        <f>VLOOKUP(BJ32,BE31:BF40,2,1)</f>
        <v>240</v>
      </c>
      <c r="BK33" s="108"/>
      <c r="BL33" s="104" t="e">
        <f>VLOOKUP(BL32,BE31:BF40,2,1)</f>
        <v>#N/A</v>
      </c>
      <c r="BM33" s="100"/>
      <c r="BN33" s="100"/>
      <c r="BO33" s="100"/>
      <c r="BP33" s="138"/>
    </row>
    <row r="34" spans="1:68" ht="12.75" customHeight="1" thickBot="1" x14ac:dyDescent="0.25">
      <c r="A34" s="311" t="s">
        <v>66</v>
      </c>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10"/>
      <c r="AM34" s="172" t="s">
        <v>63</v>
      </c>
      <c r="AN34" s="155"/>
      <c r="AO34" s="155"/>
      <c r="AP34" s="155"/>
      <c r="AQ34" s="155"/>
      <c r="AR34" s="155"/>
      <c r="AS34" s="155"/>
      <c r="AT34" s="155"/>
      <c r="AU34" s="155"/>
      <c r="AV34" s="155"/>
      <c r="AW34" s="155"/>
      <c r="AX34" s="155"/>
      <c r="AY34" s="155"/>
      <c r="AZ34" s="156"/>
      <c r="BA34" s="129"/>
      <c r="BD34" s="137"/>
      <c r="BE34" s="99">
        <v>160</v>
      </c>
      <c r="BF34" s="108">
        <v>100</v>
      </c>
      <c r="BG34" s="100">
        <v>54</v>
      </c>
      <c r="BH34" s="101"/>
      <c r="BI34" s="105" t="s">
        <v>55</v>
      </c>
      <c r="BJ34" s="118">
        <f>VLOOKUP(BJ32,BE31:BG40,3,1)/100</f>
        <v>0.54</v>
      </c>
      <c r="BK34" s="119"/>
      <c r="BL34" s="120" t="e">
        <f>VLOOKUP(BL33,BE31:BG40,3,1)/100</f>
        <v>#N/A</v>
      </c>
      <c r="BM34" s="100"/>
      <c r="BN34" s="100"/>
      <c r="BO34" s="100"/>
      <c r="BP34" s="138"/>
    </row>
    <row r="35" spans="1:68" ht="12.75" customHeight="1" x14ac:dyDescent="0.2">
      <c r="A35" s="313"/>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10"/>
      <c r="AM35" s="157" t="s">
        <v>64</v>
      </c>
      <c r="AN35" s="142"/>
      <c r="AO35" s="142"/>
      <c r="AP35" s="142"/>
      <c r="AQ35" s="142"/>
      <c r="AR35" s="142"/>
      <c r="AS35" s="142"/>
      <c r="AT35" s="142"/>
      <c r="AU35" s="142"/>
      <c r="AV35" s="142"/>
      <c r="AW35" s="142"/>
      <c r="AX35" s="142"/>
      <c r="AY35" s="142"/>
      <c r="AZ35" s="158"/>
      <c r="BA35" s="129"/>
      <c r="BD35" s="137"/>
      <c r="BE35" s="99">
        <v>215</v>
      </c>
      <c r="BF35" s="108">
        <v>140</v>
      </c>
      <c r="BG35" s="100">
        <v>53</v>
      </c>
      <c r="BH35" s="101"/>
      <c r="BI35" s="100" t="s">
        <v>123</v>
      </c>
      <c r="BJ35" s="100"/>
      <c r="BK35" s="100"/>
      <c r="BL35" s="100"/>
      <c r="BM35" s="100"/>
      <c r="BN35" s="100"/>
      <c r="BO35" s="100"/>
      <c r="BP35" s="138"/>
    </row>
    <row r="36" spans="1:68" ht="12.75" customHeight="1" x14ac:dyDescent="0.2">
      <c r="A36" s="313"/>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10"/>
      <c r="AM36" s="157"/>
      <c r="AN36" s="142"/>
      <c r="AO36" s="142"/>
      <c r="AP36" s="142"/>
      <c r="AQ36" s="142"/>
      <c r="AR36" s="142"/>
      <c r="AS36" s="142"/>
      <c r="AT36" s="142"/>
      <c r="AU36" s="142"/>
      <c r="AV36" s="142"/>
      <c r="AW36" s="142"/>
      <c r="AX36" s="142"/>
      <c r="AY36" s="142"/>
      <c r="AZ36" s="158"/>
      <c r="BA36" s="129"/>
      <c r="BD36" s="137"/>
      <c r="BE36" s="99">
        <v>330</v>
      </c>
      <c r="BF36" s="108">
        <v>200</v>
      </c>
      <c r="BG36" s="100">
        <v>50</v>
      </c>
      <c r="BH36" s="101"/>
      <c r="BI36" s="100" t="s">
        <v>124</v>
      </c>
      <c r="BJ36" s="100"/>
      <c r="BK36" s="100"/>
      <c r="BL36" s="100"/>
      <c r="BM36" s="100"/>
      <c r="BN36" s="100"/>
      <c r="BO36" s="100"/>
      <c r="BP36" s="138"/>
    </row>
    <row r="37" spans="1:68" ht="12.75" customHeight="1" x14ac:dyDescent="0.2">
      <c r="A37" s="313"/>
      <c r="B37" s="314"/>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10"/>
      <c r="AM37" s="157"/>
      <c r="AN37" s="142"/>
      <c r="AO37" s="142"/>
      <c r="AP37" s="142"/>
      <c r="AQ37" s="142"/>
      <c r="AR37" s="142"/>
      <c r="AS37" s="142"/>
      <c r="AT37" s="142"/>
      <c r="AU37" s="142"/>
      <c r="AV37" s="142"/>
      <c r="AW37" s="142"/>
      <c r="AX37" s="142"/>
      <c r="AY37" s="142"/>
      <c r="AZ37" s="158"/>
      <c r="BA37" s="129"/>
      <c r="BD37" s="137"/>
      <c r="BE37" s="99">
        <v>370</v>
      </c>
      <c r="BF37" s="108">
        <v>240</v>
      </c>
      <c r="BG37" s="100">
        <v>54</v>
      </c>
      <c r="BH37" s="101"/>
      <c r="BI37" s="100"/>
      <c r="BJ37" s="100"/>
      <c r="BK37" s="100"/>
      <c r="BL37" s="100"/>
      <c r="BM37" s="100"/>
      <c r="BN37" s="100"/>
      <c r="BO37" s="100"/>
      <c r="BP37" s="138"/>
    </row>
    <row r="38" spans="1:68" ht="12.75" customHeight="1" x14ac:dyDescent="0.2">
      <c r="A38" s="313"/>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10"/>
      <c r="AM38" s="157"/>
      <c r="AN38" s="142"/>
      <c r="AO38" s="142"/>
      <c r="AP38" s="142"/>
      <c r="AQ38" s="142"/>
      <c r="AR38" s="142"/>
      <c r="AS38" s="142"/>
      <c r="AT38" s="142"/>
      <c r="AU38" s="142"/>
      <c r="AV38" s="142"/>
      <c r="AW38" s="142"/>
      <c r="AX38" s="142"/>
      <c r="AY38" s="142"/>
      <c r="AZ38" s="158"/>
      <c r="BA38" s="129"/>
      <c r="BD38" s="137"/>
      <c r="BE38" s="99">
        <v>500</v>
      </c>
      <c r="BF38" s="108">
        <v>360</v>
      </c>
      <c r="BG38" s="100">
        <v>50</v>
      </c>
      <c r="BH38" s="101"/>
      <c r="BI38" s="100"/>
      <c r="BJ38" s="100"/>
      <c r="BK38" s="100"/>
      <c r="BL38" s="100"/>
      <c r="BM38" s="100"/>
      <c r="BN38" s="100"/>
      <c r="BO38" s="100"/>
      <c r="BP38" s="138"/>
    </row>
    <row r="39" spans="1:68" ht="12.75" customHeight="1" x14ac:dyDescent="0.2">
      <c r="A39" s="145"/>
      <c r="B39" s="143"/>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3"/>
      <c r="AM39" s="159"/>
      <c r="AN39" s="143"/>
      <c r="AO39" s="143"/>
      <c r="AP39" s="143"/>
      <c r="AQ39" s="143"/>
      <c r="AR39" s="143"/>
      <c r="AS39" s="143"/>
      <c r="AT39" s="143"/>
      <c r="AU39" s="143"/>
      <c r="AV39" s="143"/>
      <c r="AW39" s="143"/>
      <c r="AX39" s="143"/>
      <c r="AY39" s="143"/>
      <c r="AZ39" s="160"/>
      <c r="BA39" s="129"/>
      <c r="BD39" s="137"/>
      <c r="BE39" s="99">
        <v>540</v>
      </c>
      <c r="BF39" s="108">
        <v>400</v>
      </c>
      <c r="BG39" s="100">
        <v>49</v>
      </c>
      <c r="BH39" s="101"/>
      <c r="BI39" s="100"/>
      <c r="BJ39" s="100"/>
      <c r="BK39" s="100"/>
      <c r="BL39" s="100"/>
      <c r="BM39" s="100"/>
      <c r="BN39" s="100"/>
      <c r="BO39" s="100"/>
      <c r="BP39" s="138"/>
    </row>
    <row r="40" spans="1:68" ht="12.75" customHeight="1" thickBot="1" x14ac:dyDescent="0.25">
      <c r="A40" s="147"/>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4"/>
      <c r="AM40" s="161"/>
      <c r="AN40" s="162"/>
      <c r="AO40" s="162"/>
      <c r="AP40" s="162"/>
      <c r="AQ40" s="162"/>
      <c r="AR40" s="162"/>
      <c r="AS40" s="162"/>
      <c r="AT40" s="162"/>
      <c r="AU40" s="162"/>
      <c r="AV40" s="162"/>
      <c r="AW40" s="162"/>
      <c r="AX40" s="162"/>
      <c r="AY40" s="162"/>
      <c r="AZ40" s="163"/>
      <c r="BA40" s="129"/>
      <c r="BD40" s="137"/>
      <c r="BE40" s="106"/>
      <c r="BF40" s="109"/>
      <c r="BG40" s="105"/>
      <c r="BH40" s="107"/>
      <c r="BI40" s="100"/>
      <c r="BJ40" s="100"/>
      <c r="BK40" s="100"/>
      <c r="BL40" s="100"/>
      <c r="BM40" s="100"/>
      <c r="BN40" s="100"/>
      <c r="BO40" s="100"/>
      <c r="BP40" s="138"/>
    </row>
    <row r="41" spans="1:68" ht="249.95" customHeight="1" x14ac:dyDescent="0.2">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D41" s="137"/>
      <c r="BE41" s="100"/>
      <c r="BF41" s="100"/>
      <c r="BG41" s="100"/>
      <c r="BH41" s="100"/>
      <c r="BI41" s="100"/>
      <c r="BJ41" s="100"/>
      <c r="BK41" s="100"/>
      <c r="BL41" s="100"/>
      <c r="BM41" s="100"/>
      <c r="BN41" s="100"/>
      <c r="BO41" s="100"/>
      <c r="BP41" s="138"/>
    </row>
    <row r="42" spans="1:68" ht="153" customHeight="1" thickBot="1" x14ac:dyDescent="0.25">
      <c r="BA42" s="129"/>
      <c r="BD42" s="140"/>
      <c r="BE42" s="105"/>
      <c r="BF42" s="105"/>
      <c r="BG42" s="105"/>
      <c r="BH42" s="105"/>
      <c r="BI42" s="105"/>
      <c r="BJ42" s="105"/>
      <c r="BK42" s="105"/>
      <c r="BL42" s="105"/>
      <c r="BM42" s="105"/>
      <c r="BN42" s="105"/>
      <c r="BO42" s="105"/>
      <c r="BP42" s="141"/>
    </row>
    <row r="43" spans="1:68" ht="12.75" customHeight="1" x14ac:dyDescent="0.2">
      <c r="BA43" s="129"/>
      <c r="BE43" s="98"/>
      <c r="BF43" s="98"/>
      <c r="BG43" s="98"/>
      <c r="BH43" s="98"/>
      <c r="BI43" s="98"/>
      <c r="BJ43" s="98"/>
      <c r="BK43" s="98"/>
      <c r="BL43" s="98"/>
      <c r="BM43" s="98"/>
      <c r="BN43" s="98"/>
      <c r="BO43" s="98"/>
    </row>
    <row r="44" spans="1:68" ht="12.75" customHeight="1" x14ac:dyDescent="0.2">
      <c r="BA44" s="129"/>
    </row>
    <row r="45" spans="1:68" ht="12.75" customHeight="1" x14ac:dyDescent="0.2">
      <c r="A45" s="10"/>
      <c r="B45" s="10"/>
      <c r="C45" s="10"/>
      <c r="D45" s="10"/>
      <c r="E45" s="10"/>
      <c r="F45" s="10"/>
      <c r="G45" s="10"/>
      <c r="H45" s="10"/>
      <c r="I45" s="10"/>
      <c r="J45" s="10"/>
      <c r="K45" s="10"/>
      <c r="L45" s="10"/>
      <c r="M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29"/>
    </row>
    <row r="46" spans="1:68" ht="170.25" customHeight="1" x14ac:dyDescent="0.2">
      <c r="A46" s="10"/>
      <c r="B46" s="10"/>
      <c r="C46" s="10"/>
      <c r="D46" s="10"/>
      <c r="E46" s="10"/>
      <c r="F46" s="10"/>
      <c r="G46" s="10"/>
      <c r="H46" s="10"/>
      <c r="I46" s="10"/>
      <c r="J46" s="10"/>
      <c r="K46" s="10"/>
      <c r="L46" s="10"/>
      <c r="M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row>
    <row r="47" spans="1:68" ht="12.75" customHeight="1" x14ac:dyDescent="0.2">
      <c r="A47" s="10"/>
      <c r="B47" s="10"/>
      <c r="C47" s="10"/>
      <c r="D47" s="10"/>
      <c r="E47" s="10"/>
      <c r="F47" s="10"/>
      <c r="G47" s="10"/>
      <c r="H47" s="10"/>
      <c r="I47" s="10"/>
      <c r="J47" s="10"/>
      <c r="K47" s="10"/>
      <c r="L47" s="10"/>
      <c r="M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row>
    <row r="48" spans="1:68" ht="12.75" customHeight="1" x14ac:dyDescent="0.2">
      <c r="A48" s="10"/>
      <c r="B48" s="10"/>
      <c r="C48" s="10"/>
      <c r="D48" s="10"/>
      <c r="E48" s="10"/>
      <c r="F48" s="10"/>
      <c r="G48" s="10"/>
      <c r="H48" s="10"/>
      <c r="I48" s="10"/>
      <c r="J48" s="10"/>
      <c r="K48" s="10"/>
      <c r="L48" s="10"/>
      <c r="M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row>
    <row r="49" spans="1:70" ht="12.75" customHeight="1" x14ac:dyDescent="0.2">
      <c r="A49" s="10"/>
      <c r="B49" s="10"/>
      <c r="C49" s="10"/>
      <c r="D49" s="10"/>
      <c r="E49" s="10"/>
      <c r="F49" s="10"/>
      <c r="G49" s="10"/>
      <c r="H49" s="10"/>
      <c r="I49" s="10"/>
      <c r="J49" s="10"/>
      <c r="K49" s="10"/>
      <c r="L49" s="10"/>
      <c r="M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6"/>
    </row>
    <row r="50" spans="1:70" s="10" customFormat="1" ht="12.75" customHeight="1" x14ac:dyDescent="0.2">
      <c r="B50" s="121"/>
      <c r="BA50" s="16"/>
      <c r="BB50" s="16"/>
      <c r="BC50" s="16"/>
      <c r="BD50" s="16"/>
      <c r="BE50" s="16"/>
      <c r="BF50" s="16"/>
      <c r="BG50" s="16"/>
      <c r="BH50" s="16"/>
      <c r="BI50" s="16"/>
      <c r="BJ50" s="16"/>
      <c r="BK50" s="16"/>
      <c r="BL50" s="16"/>
      <c r="BM50" s="16"/>
      <c r="BN50" s="16"/>
      <c r="BO50" s="16"/>
      <c r="BP50" s="16"/>
      <c r="BQ50" s="16"/>
      <c r="BR50" s="16"/>
    </row>
    <row r="51" spans="1:70" s="10" customFormat="1" ht="12.75" customHeight="1" x14ac:dyDescent="0.2">
      <c r="B51" s="122"/>
      <c r="BA51" s="16"/>
      <c r="BB51" s="16"/>
      <c r="BC51" s="16"/>
      <c r="BD51" s="16"/>
      <c r="BE51" s="16"/>
      <c r="BF51" s="16"/>
      <c r="BG51" s="16"/>
      <c r="BH51" s="16"/>
      <c r="BI51" s="16"/>
      <c r="BJ51" s="16"/>
      <c r="BK51" s="16"/>
      <c r="BL51" s="16"/>
      <c r="BM51" s="16"/>
      <c r="BN51" s="16"/>
      <c r="BO51" s="16"/>
      <c r="BP51" s="16"/>
      <c r="BQ51" s="16"/>
      <c r="BR51" s="16"/>
    </row>
    <row r="52" spans="1:70" s="10" customFormat="1" ht="12.75" customHeight="1" x14ac:dyDescent="0.2">
      <c r="B52" s="121"/>
      <c r="BA52" s="16"/>
      <c r="BB52" s="16"/>
      <c r="BC52" s="16"/>
      <c r="BD52" s="16"/>
      <c r="BE52" s="16"/>
      <c r="BF52" s="16"/>
      <c r="BG52" s="16"/>
      <c r="BH52" s="16"/>
      <c r="BI52" s="16"/>
      <c r="BJ52" s="16"/>
      <c r="BK52" s="16"/>
      <c r="BL52" s="16"/>
      <c r="BM52" s="16"/>
      <c r="BN52" s="16"/>
      <c r="BO52" s="16"/>
      <c r="BP52" s="16"/>
      <c r="BQ52" s="16"/>
      <c r="BR52" s="16"/>
    </row>
    <row r="53" spans="1:70" s="10" customFormat="1" ht="12.75" customHeight="1" x14ac:dyDescent="0.2">
      <c r="BA53" s="16"/>
      <c r="BB53" s="16"/>
      <c r="BC53" s="16"/>
      <c r="BD53" s="16"/>
      <c r="BE53" s="16"/>
      <c r="BF53" s="16"/>
      <c r="BG53" s="16"/>
      <c r="BH53" s="16"/>
      <c r="BI53" s="16"/>
      <c r="BJ53" s="16"/>
      <c r="BK53" s="16"/>
      <c r="BL53" s="16"/>
      <c r="BM53" s="16"/>
      <c r="BN53" s="16"/>
      <c r="BO53" s="16"/>
      <c r="BP53" s="16"/>
      <c r="BQ53" s="16"/>
      <c r="BR53" s="16"/>
    </row>
    <row r="54" spans="1:70" s="10" customFormat="1" ht="12.75" customHeight="1" x14ac:dyDescent="0.2">
      <c r="BA54" s="16"/>
      <c r="BB54" s="16"/>
      <c r="BC54" s="16"/>
      <c r="BD54" s="16"/>
      <c r="BE54" s="16"/>
      <c r="BF54" s="16"/>
      <c r="BG54" s="16"/>
      <c r="BH54" s="16"/>
      <c r="BI54" s="16"/>
      <c r="BJ54" s="16"/>
      <c r="BK54" s="16"/>
      <c r="BL54" s="16"/>
      <c r="BM54" s="16"/>
      <c r="BN54" s="16"/>
      <c r="BO54" s="16"/>
      <c r="BP54" s="16"/>
      <c r="BQ54" s="16"/>
      <c r="BR54" s="16"/>
    </row>
    <row r="55" spans="1:70" s="10" customFormat="1" ht="12.75" customHeight="1" x14ac:dyDescent="0.2">
      <c r="BA55" s="16"/>
      <c r="BB55" s="16"/>
      <c r="BC55" s="16"/>
      <c r="BD55" s="16"/>
      <c r="BE55" s="16"/>
      <c r="BF55" s="16"/>
      <c r="BG55" s="16"/>
      <c r="BH55" s="16"/>
      <c r="BI55" s="16"/>
      <c r="BJ55" s="16"/>
      <c r="BK55" s="16"/>
      <c r="BL55" s="16"/>
      <c r="BM55" s="16"/>
      <c r="BN55" s="16"/>
      <c r="BO55" s="16"/>
      <c r="BP55" s="16"/>
      <c r="BQ55" s="16"/>
      <c r="BR55" s="16"/>
    </row>
    <row r="56" spans="1:70" s="10" customFormat="1" ht="12.75" customHeight="1" x14ac:dyDescent="0.2">
      <c r="BA56" s="16"/>
      <c r="BB56" s="16"/>
      <c r="BC56" s="16"/>
      <c r="BD56" s="16"/>
      <c r="BE56" s="16"/>
      <c r="BF56" s="16"/>
      <c r="BG56" s="16"/>
      <c r="BH56" s="16"/>
      <c r="BI56" s="16"/>
      <c r="BJ56" s="16"/>
      <c r="BK56" s="16"/>
      <c r="BL56" s="16"/>
      <c r="BM56" s="16"/>
      <c r="BN56" s="16"/>
      <c r="BO56" s="16"/>
      <c r="BP56" s="16"/>
      <c r="BQ56" s="16"/>
      <c r="BR56" s="16"/>
    </row>
    <row r="57" spans="1:70" s="10" customFormat="1" ht="12.75" customHeight="1" x14ac:dyDescent="0.2">
      <c r="A57"/>
      <c r="B57"/>
      <c r="C57"/>
      <c r="D57"/>
      <c r="E57"/>
      <c r="F57"/>
      <c r="G57"/>
      <c r="H57"/>
      <c r="I57"/>
      <c r="J57"/>
      <c r="K57"/>
      <c r="L57"/>
      <c r="M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6"/>
      <c r="BB57" s="16"/>
      <c r="BC57" s="16"/>
      <c r="BD57" s="16"/>
      <c r="BE57" s="16"/>
      <c r="BF57" s="16"/>
      <c r="BG57" s="16"/>
      <c r="BH57" s="16"/>
      <c r="BI57" s="16"/>
      <c r="BJ57" s="16"/>
      <c r="BK57" s="16"/>
      <c r="BL57" s="16"/>
      <c r="BM57" s="16"/>
      <c r="BN57" s="16"/>
      <c r="BO57" s="16"/>
      <c r="BP57" s="16"/>
      <c r="BQ57" s="16"/>
      <c r="BR57" s="16"/>
    </row>
    <row r="58" spans="1:70" s="10" customFormat="1" ht="12.75" customHeight="1" x14ac:dyDescent="0.2">
      <c r="A58"/>
      <c r="B58"/>
      <c r="C58"/>
      <c r="D58"/>
      <c r="E58"/>
      <c r="F58"/>
      <c r="G58"/>
      <c r="H58"/>
      <c r="I58"/>
      <c r="J58"/>
      <c r="K58"/>
      <c r="L58"/>
      <c r="M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6"/>
      <c r="BB58" s="16"/>
      <c r="BC58" s="16"/>
      <c r="BD58" s="16"/>
      <c r="BE58" s="16"/>
      <c r="BF58" s="16"/>
      <c r="BG58" s="16"/>
      <c r="BH58" s="16"/>
      <c r="BI58" s="16"/>
      <c r="BJ58" s="16"/>
      <c r="BK58" s="16"/>
      <c r="BL58" s="16"/>
      <c r="BM58" s="16"/>
      <c r="BN58" s="16"/>
      <c r="BO58" s="16"/>
      <c r="BP58" s="16"/>
      <c r="BQ58" s="16"/>
      <c r="BR58" s="16"/>
    </row>
    <row r="59" spans="1:70" s="10" customFormat="1" ht="12.75" customHeight="1" x14ac:dyDescent="0.2">
      <c r="A59"/>
      <c r="B59"/>
      <c r="C59"/>
      <c r="D59"/>
      <c r="E59"/>
      <c r="F59"/>
      <c r="G59"/>
      <c r="H59"/>
      <c r="I59"/>
      <c r="J59"/>
      <c r="K59"/>
      <c r="L59"/>
      <c r="M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6"/>
      <c r="BB59" s="16"/>
      <c r="BC59" s="16"/>
      <c r="BD59" s="16"/>
      <c r="BE59" s="16"/>
      <c r="BF59" s="16"/>
      <c r="BG59" s="16"/>
      <c r="BH59" s="16"/>
      <c r="BI59" s="16"/>
      <c r="BJ59" s="16"/>
      <c r="BK59" s="16"/>
      <c r="BL59" s="16"/>
      <c r="BM59" s="16"/>
      <c r="BN59" s="16"/>
      <c r="BO59" s="16"/>
      <c r="BP59" s="16"/>
      <c r="BQ59" s="16"/>
      <c r="BR59" s="16"/>
    </row>
    <row r="60" spans="1:70" s="10" customFormat="1" ht="12.75" customHeight="1" x14ac:dyDescent="0.2">
      <c r="A60"/>
      <c r="B60"/>
      <c r="C60"/>
      <c r="D60"/>
      <c r="E60"/>
      <c r="F60"/>
      <c r="G60"/>
      <c r="H60"/>
      <c r="I60"/>
      <c r="J60"/>
      <c r="K60"/>
      <c r="L60"/>
      <c r="M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6"/>
      <c r="BB60" s="16"/>
      <c r="BC60" s="16"/>
      <c r="BD60" s="16"/>
      <c r="BE60" s="16"/>
      <c r="BF60" s="16"/>
      <c r="BG60" s="16"/>
      <c r="BH60" s="16"/>
      <c r="BI60" s="16"/>
      <c r="BJ60" s="16"/>
      <c r="BK60" s="16"/>
      <c r="BL60" s="16"/>
      <c r="BM60" s="16"/>
      <c r="BN60" s="16"/>
      <c r="BO60" s="16"/>
      <c r="BP60" s="16"/>
      <c r="BQ60" s="16"/>
      <c r="BR60" s="16"/>
    </row>
    <row r="61" spans="1:70" s="10" customFormat="1" ht="12.75" customHeight="1" x14ac:dyDescent="0.2">
      <c r="A61"/>
      <c r="B61"/>
      <c r="C61"/>
      <c r="D61"/>
      <c r="E61"/>
      <c r="F61"/>
      <c r="G61"/>
      <c r="H61"/>
      <c r="I61"/>
      <c r="J61"/>
      <c r="K61"/>
      <c r="L61"/>
      <c r="M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5"/>
      <c r="BB61" s="16"/>
      <c r="BC61" s="16"/>
      <c r="BD61" s="16"/>
      <c r="BE61" s="16"/>
      <c r="BF61" s="16"/>
      <c r="BG61" s="16"/>
      <c r="BH61" s="16"/>
      <c r="BI61" s="16"/>
      <c r="BJ61" s="16"/>
      <c r="BK61" s="16"/>
      <c r="BL61" s="16"/>
      <c r="BM61" s="16"/>
      <c r="BN61" s="16"/>
      <c r="BO61" s="16"/>
      <c r="BP61" s="16"/>
      <c r="BQ61" s="16"/>
      <c r="BR61" s="16"/>
    </row>
  </sheetData>
  <sheetProtection password="C444" sheet="1"/>
  <mergeCells count="162">
    <mergeCell ref="AS3:AV3"/>
    <mergeCell ref="R11:T11"/>
    <mergeCell ref="R12:T12"/>
    <mergeCell ref="A11:I12"/>
    <mergeCell ref="J11:M12"/>
    <mergeCell ref="V10:AA10"/>
    <mergeCell ref="AV5:AZ5"/>
    <mergeCell ref="AM16:AZ21"/>
    <mergeCell ref="AC15:AE15"/>
    <mergeCell ref="O13:T13"/>
    <mergeCell ref="AS4:AZ4"/>
    <mergeCell ref="AF3:AG4"/>
    <mergeCell ref="AI3:AN3"/>
    <mergeCell ref="AW3:AZ3"/>
    <mergeCell ref="AI12:AK12"/>
    <mergeCell ref="AI11:AK11"/>
    <mergeCell ref="Z3:AA4"/>
    <mergeCell ref="AB3:AE4"/>
    <mergeCell ref="B6:AK9"/>
    <mergeCell ref="F4:O4"/>
    <mergeCell ref="A3:Y3"/>
    <mergeCell ref="P4:Q4"/>
    <mergeCell ref="R4:Y4"/>
    <mergeCell ref="B10:M10"/>
    <mergeCell ref="A1:Y2"/>
    <mergeCell ref="A4:E4"/>
    <mergeCell ref="A19:G19"/>
    <mergeCell ref="AI17:AK17"/>
    <mergeCell ref="AI16:AK16"/>
    <mergeCell ref="A13:I13"/>
    <mergeCell ref="AC17:AE17"/>
    <mergeCell ref="V16:X16"/>
    <mergeCell ref="Y15:AA15"/>
    <mergeCell ref="O18:Q18"/>
    <mergeCell ref="R16:T16"/>
    <mergeCell ref="AF17:AH17"/>
    <mergeCell ref="O10:T10"/>
    <mergeCell ref="O12:Q12"/>
    <mergeCell ref="A15:C16"/>
    <mergeCell ref="AF12:AH12"/>
    <mergeCell ref="AF11:AH11"/>
    <mergeCell ref="AC11:AE11"/>
    <mergeCell ref="J13:M13"/>
    <mergeCell ref="AF15:AH15"/>
    <mergeCell ref="AF16:AH16"/>
    <mergeCell ref="AC14:AE14"/>
    <mergeCell ref="AC12:AE12"/>
    <mergeCell ref="AC10:AK10"/>
    <mergeCell ref="V11:X11"/>
    <mergeCell ref="V12:X12"/>
    <mergeCell ref="O11:Q11"/>
    <mergeCell ref="AC13:AK13"/>
    <mergeCell ref="Y16:AA16"/>
    <mergeCell ref="Y12:AA12"/>
    <mergeCell ref="O16:Q16"/>
    <mergeCell ref="O15:Q15"/>
    <mergeCell ref="Y11:AA11"/>
    <mergeCell ref="O14:Q14"/>
    <mergeCell ref="V13:AA13"/>
    <mergeCell ref="AC16:AE16"/>
    <mergeCell ref="AC26:AH26"/>
    <mergeCell ref="V27:X27"/>
    <mergeCell ref="R27:T27"/>
    <mergeCell ref="K27:M27"/>
    <mergeCell ref="AW24:AY24"/>
    <mergeCell ref="AW25:AY25"/>
    <mergeCell ref="AW26:AY26"/>
    <mergeCell ref="AM27:AZ32"/>
    <mergeCell ref="F24:G24"/>
    <mergeCell ref="O24:R24"/>
    <mergeCell ref="V24:Y24"/>
    <mergeCell ref="AC24:AH24"/>
    <mergeCell ref="S24:T24"/>
    <mergeCell ref="AI26:AK26"/>
    <mergeCell ref="AC32:AK32"/>
    <mergeCell ref="V32:AA32"/>
    <mergeCell ref="H32:J32"/>
    <mergeCell ref="O29:T29"/>
    <mergeCell ref="V29:AA29"/>
    <mergeCell ref="O31:T31"/>
    <mergeCell ref="AC31:AK31"/>
    <mergeCell ref="V31:AA31"/>
    <mergeCell ref="AC29:AH29"/>
    <mergeCell ref="AI29:AK29"/>
    <mergeCell ref="O32:T32"/>
    <mergeCell ref="B32:F32"/>
    <mergeCell ref="G29:K29"/>
    <mergeCell ref="K32:M32"/>
    <mergeCell ref="J31:K31"/>
    <mergeCell ref="O27:Q27"/>
    <mergeCell ref="O28:Q28"/>
    <mergeCell ref="AH27:AK27"/>
    <mergeCell ref="AH28:AK28"/>
    <mergeCell ref="K28:M28"/>
    <mergeCell ref="AE27:AG27"/>
    <mergeCell ref="Y27:AA27"/>
    <mergeCell ref="AE28:AG28"/>
    <mergeCell ref="V28:X28"/>
    <mergeCell ref="Y28:AA28"/>
    <mergeCell ref="H24:M24"/>
    <mergeCell ref="H26:M26"/>
    <mergeCell ref="V26:Y26"/>
    <mergeCell ref="O21:T21"/>
    <mergeCell ref="A21:I21"/>
    <mergeCell ref="A20:G20"/>
    <mergeCell ref="V20:AA20"/>
    <mergeCell ref="O20:T20"/>
    <mergeCell ref="J21:M21"/>
    <mergeCell ref="O23:Q23"/>
    <mergeCell ref="O25:R25"/>
    <mergeCell ref="O26:R26"/>
    <mergeCell ref="Z24:AA24"/>
    <mergeCell ref="V23:X23"/>
    <mergeCell ref="Y23:AA23"/>
    <mergeCell ref="R23:T23"/>
    <mergeCell ref="AI23:AK23"/>
    <mergeCell ref="AI15:AK15"/>
    <mergeCell ref="AI18:AK18"/>
    <mergeCell ref="AC21:AK21"/>
    <mergeCell ref="J18:M18"/>
    <mergeCell ref="V21:AA21"/>
    <mergeCell ref="J20:M20"/>
    <mergeCell ref="J23:M23"/>
    <mergeCell ref="O19:Q19"/>
    <mergeCell ref="Y18:AA18"/>
    <mergeCell ref="V17:X17"/>
    <mergeCell ref="R17:T17"/>
    <mergeCell ref="Y17:AA17"/>
    <mergeCell ref="R19:T19"/>
    <mergeCell ref="V19:X19"/>
    <mergeCell ref="AC19:AE19"/>
    <mergeCell ref="R18:T18"/>
    <mergeCell ref="AC23:AE23"/>
    <mergeCell ref="Y19:AA19"/>
    <mergeCell ref="AC18:AE18"/>
    <mergeCell ref="AC20:AK20"/>
    <mergeCell ref="V18:X18"/>
    <mergeCell ref="AF18:AH18"/>
    <mergeCell ref="Y14:AA14"/>
    <mergeCell ref="V14:X14"/>
    <mergeCell ref="AR1:AZ2"/>
    <mergeCell ref="BJ30:BL30"/>
    <mergeCell ref="A34:AK38"/>
    <mergeCell ref="H25:M25"/>
    <mergeCell ref="AP24:AR24"/>
    <mergeCell ref="AP25:AR25"/>
    <mergeCell ref="AP26:AR26"/>
    <mergeCell ref="J19:M19"/>
    <mergeCell ref="V15:X15"/>
    <mergeCell ref="J15:M15"/>
    <mergeCell ref="J16:M16"/>
    <mergeCell ref="J17:M17"/>
    <mergeCell ref="R14:T14"/>
    <mergeCell ref="R15:T15"/>
    <mergeCell ref="O17:Q17"/>
    <mergeCell ref="AF1:AN2"/>
    <mergeCell ref="AJ24:AK24"/>
    <mergeCell ref="AI19:AK19"/>
    <mergeCell ref="AF19:AH19"/>
    <mergeCell ref="AF23:AH23"/>
    <mergeCell ref="AI14:AK14"/>
    <mergeCell ref="AF14:AH14"/>
  </mergeCells>
  <conditionalFormatting sqref="J21">
    <cfRule type="cellIs" dxfId="63" priority="125" operator="lessThan">
      <formula>1</formula>
    </cfRule>
  </conditionalFormatting>
  <conditionalFormatting sqref="O21:T21 O14:T19 O27:T29 O25:O26 T25:T26 O31:T32 AA26">
    <cfRule type="expression" dxfId="62" priority="72" stopIfTrue="1">
      <formula>$O$13=""</formula>
    </cfRule>
  </conditionalFormatting>
  <conditionalFormatting sqref="V21:AA21 V14:AA19 V27:AA29 V31:AA32">
    <cfRule type="expression" dxfId="61" priority="69" stopIfTrue="1">
      <formula>$V$13=""</formula>
    </cfRule>
  </conditionalFormatting>
  <conditionalFormatting sqref="AC21:AK21 AC14:AK19">
    <cfRule type="expression" dxfId="60" priority="66" stopIfTrue="1">
      <formula>$AC$13=""</formula>
    </cfRule>
  </conditionalFormatting>
  <conditionalFormatting sqref="O23:T24">
    <cfRule type="expression" dxfId="59" priority="135" stopIfTrue="1">
      <formula>$O$13=""</formula>
    </cfRule>
  </conditionalFormatting>
  <conditionalFormatting sqref="O27:Q28">
    <cfRule type="expression" dxfId="58" priority="62" stopIfTrue="1">
      <formula>$O$23=""</formula>
    </cfRule>
  </conditionalFormatting>
  <conditionalFormatting sqref="V23:AA25">
    <cfRule type="expression" dxfId="57" priority="60" stopIfTrue="1">
      <formula>$V$13=""</formula>
    </cfRule>
  </conditionalFormatting>
  <conditionalFormatting sqref="V27:X28">
    <cfRule type="expression" dxfId="56" priority="58" stopIfTrue="1">
      <formula>$V$23=""</formula>
    </cfRule>
  </conditionalFormatting>
  <conditionalFormatting sqref="O24:T24 O29:T29 O31:T32 B32 J23 O25:O26 T25:T26">
    <cfRule type="cellIs" dxfId="55" priority="56" stopIfTrue="1" operator="equal">
      <formula>0</formula>
    </cfRule>
  </conditionalFormatting>
  <conditionalFormatting sqref="H32:J32 H25">
    <cfRule type="cellIs" dxfId="54" priority="55" stopIfTrue="1" operator="equal">
      <formula>0</formula>
    </cfRule>
  </conditionalFormatting>
  <conditionalFormatting sqref="G29">
    <cfRule type="cellIs" dxfId="53" priority="51" stopIfTrue="1" operator="equal">
      <formula>0</formula>
    </cfRule>
  </conditionalFormatting>
  <conditionalFormatting sqref="H24">
    <cfRule type="cellIs" dxfId="52" priority="50" stopIfTrue="1" operator="equal">
      <formula>0</formula>
    </cfRule>
  </conditionalFormatting>
  <conditionalFormatting sqref="H26">
    <cfRule type="cellIs" dxfId="51" priority="49" stopIfTrue="1" operator="equal">
      <formula>0</formula>
    </cfRule>
  </conditionalFormatting>
  <conditionalFormatting sqref="T25">
    <cfRule type="expression" dxfId="50" priority="48" stopIfTrue="1">
      <formula>$O$13=""</formula>
    </cfRule>
  </conditionalFormatting>
  <conditionalFormatting sqref="V24:AA24">
    <cfRule type="expression" dxfId="49" priority="47" stopIfTrue="1">
      <formula>$V$13=""</formula>
    </cfRule>
  </conditionalFormatting>
  <conditionalFormatting sqref="O11:T11 V11:AA11 AC11:AK11">
    <cfRule type="cellIs" dxfId="48" priority="41" stopIfTrue="1" operator="equal">
      <formula>0</formula>
    </cfRule>
  </conditionalFormatting>
  <conditionalFormatting sqref="V26">
    <cfRule type="expression" dxfId="47" priority="46" stopIfTrue="1">
      <formula>$O$13=""</formula>
    </cfRule>
  </conditionalFormatting>
  <conditionalFormatting sqref="V26 AA26">
    <cfRule type="cellIs" dxfId="46" priority="40" stopIfTrue="1" operator="equal">
      <formula>0</formula>
    </cfRule>
  </conditionalFormatting>
  <conditionalFormatting sqref="J18">
    <cfRule type="expression" dxfId="45" priority="127">
      <formula>$J$18=0</formula>
    </cfRule>
  </conditionalFormatting>
  <conditionalFormatting sqref="J19">
    <cfRule type="expression" dxfId="44" priority="128">
      <formula>$J$19=0</formula>
    </cfRule>
  </conditionalFormatting>
  <conditionalFormatting sqref="J21">
    <cfRule type="expression" dxfId="43" priority="131">
      <formula>$J$21=0</formula>
    </cfRule>
  </conditionalFormatting>
  <conditionalFormatting sqref="AC23:AK25 AC26:AI26 AC30:AK32 AC29:AI29 AD27:AH28 BA27:BA28">
    <cfRule type="expression" dxfId="42" priority="39" stopIfTrue="1">
      <formula>"($AC$10+$AF$10+$AI$10)=0"</formula>
    </cfRule>
  </conditionalFormatting>
  <conditionalFormatting sqref="AC24:AH24 AJ24:AK24 AC26:AH26 AC29:AH29 AC31:AK32">
    <cfRule type="cellIs" dxfId="41" priority="34" stopIfTrue="1" operator="equal">
      <formula>0</formula>
    </cfRule>
  </conditionalFormatting>
  <conditionalFormatting sqref="AI24">
    <cfRule type="expression" dxfId="40" priority="33" stopIfTrue="1">
      <formula>$AC$24=0</formula>
    </cfRule>
  </conditionalFormatting>
  <conditionalFormatting sqref="AI26:AK26">
    <cfRule type="expression" dxfId="39" priority="32" stopIfTrue="1">
      <formula>$AC$26=0</formula>
    </cfRule>
  </conditionalFormatting>
  <conditionalFormatting sqref="AI29:AK29">
    <cfRule type="expression" dxfId="38" priority="31" stopIfTrue="1">
      <formula>$AC$29=0</formula>
    </cfRule>
  </conditionalFormatting>
  <conditionalFormatting sqref="V24:AA29 V31:AA32">
    <cfRule type="expression" dxfId="37" priority="29" stopIfTrue="1">
      <formula>$V$32=0</formula>
    </cfRule>
  </conditionalFormatting>
  <conditionalFormatting sqref="O24:T29 O31:T32">
    <cfRule type="expression" dxfId="36" priority="28" stopIfTrue="1">
      <formula>$O$32=0</formula>
    </cfRule>
  </conditionalFormatting>
  <conditionalFormatting sqref="AC31:AK31">
    <cfRule type="expression" dxfId="35" priority="27" stopIfTrue="1">
      <formula>$AC$32=0</formula>
    </cfRule>
  </conditionalFormatting>
  <conditionalFormatting sqref="O21:T21 O23:Q23 O16:Q19 O14:Q14">
    <cfRule type="expression" dxfId="34" priority="138" stopIfTrue="1">
      <formula>$O$15=""</formula>
    </cfRule>
  </conditionalFormatting>
  <conditionalFormatting sqref="R23:T23 R16:T19 R14:T14">
    <cfRule type="expression" dxfId="33" priority="142" stopIfTrue="1">
      <formula>$R$15=""</formula>
    </cfRule>
  </conditionalFormatting>
  <conditionalFormatting sqref="V21:AA21 V23:X23 V16:X19 V14:X14">
    <cfRule type="expression" dxfId="32" priority="145" stopIfTrue="1">
      <formula>$V$15=""</formula>
    </cfRule>
  </conditionalFormatting>
  <conditionalFormatting sqref="Y23:AA23 Y16:AA19 Y14:AA14">
    <cfRule type="expression" dxfId="31" priority="149" stopIfTrue="1">
      <formula>$Y$15=""</formula>
    </cfRule>
  </conditionalFormatting>
  <conditionalFormatting sqref="AC21:AK21 AC23:AE23 AC16:AE19 AC14:AE14">
    <cfRule type="expression" dxfId="30" priority="152" stopIfTrue="1">
      <formula>$AC$15=""</formula>
    </cfRule>
  </conditionalFormatting>
  <conditionalFormatting sqref="AF23:AH23 AF16:AH19 AF14:AH14">
    <cfRule type="expression" dxfId="29" priority="154" stopIfTrue="1">
      <formula>$AF$15=""</formula>
    </cfRule>
  </conditionalFormatting>
  <conditionalFormatting sqref="AI23:AK23 AI16:AK19 AI14:AK14">
    <cfRule type="expression" dxfId="28" priority="163" stopIfTrue="1">
      <formula>$AI$15=""</formula>
    </cfRule>
  </conditionalFormatting>
  <conditionalFormatting sqref="K27:M28 J23 J31 H32:J32 J15:J17">
    <cfRule type="expression" dxfId="27" priority="189">
      <formula>$J$15=0</formula>
    </cfRule>
  </conditionalFormatting>
  <conditionalFormatting sqref="O21:T21">
    <cfRule type="expression" dxfId="26" priority="164">
      <formula>$O$15+$R$15=0</formula>
    </cfRule>
  </conditionalFormatting>
  <conditionalFormatting sqref="R27:T28">
    <cfRule type="expression" dxfId="25" priority="190" stopIfTrue="1">
      <formula>$O$15+$R$15=0</formula>
    </cfRule>
  </conditionalFormatting>
  <conditionalFormatting sqref="Y27:AA28 V31:AA31">
    <cfRule type="expression" dxfId="24" priority="191" stopIfTrue="1">
      <formula>$V$15+$Y$15=0</formula>
    </cfRule>
  </conditionalFormatting>
  <conditionalFormatting sqref="S25 S26:T26">
    <cfRule type="expression" dxfId="23" priority="26" stopIfTrue="1">
      <formula>$O$13=""</formula>
    </cfRule>
  </conditionalFormatting>
  <conditionalFormatting sqref="G23:I23">
    <cfRule type="expression" dxfId="22" priority="25" stopIfTrue="1">
      <formula>$H$24=0</formula>
    </cfRule>
  </conditionalFormatting>
  <conditionalFormatting sqref="F24:M24 G25:M26 G29:M29 G31:I31 L31:M31 B32:M32">
    <cfRule type="expression" dxfId="21" priority="24" stopIfTrue="1">
      <formula>$H$24=0</formula>
    </cfRule>
  </conditionalFormatting>
  <conditionalFormatting sqref="AL34:AM34 A39:AZ39 A34 AL35:AL38 A23:AZ26 AD27:AM27 A29:AL33 A27:AB28 AD28:AL28 BA27:BA28">
    <cfRule type="expression" dxfId="20" priority="199">
      <formula>$AH$3=1</formula>
    </cfRule>
  </conditionalFormatting>
  <conditionalFormatting sqref="A34:AZ38 A23:AZ26 AD27:AM27 A29:AL33 A27:AB28 AD28:AL28 BA27:BA28">
    <cfRule type="expression" dxfId="19" priority="23" stopIfTrue="1">
      <formula>$AO$3=FALSE</formula>
    </cfRule>
  </conditionalFormatting>
  <conditionalFormatting sqref="AM27">
    <cfRule type="expression" dxfId="18" priority="20" stopIfTrue="1">
      <formula>$AO$3=FALSE</formula>
    </cfRule>
  </conditionalFormatting>
  <conditionalFormatting sqref="AM39">
    <cfRule type="expression" dxfId="17" priority="19" stopIfTrue="1">
      <formula>$AO$3=FALSE</formula>
    </cfRule>
  </conditionalFormatting>
  <conditionalFormatting sqref="AN40:AZ40">
    <cfRule type="expression" dxfId="16" priority="18" stopIfTrue="1">
      <formula>$AO$3=FALSE</formula>
    </cfRule>
  </conditionalFormatting>
  <conditionalFormatting sqref="AZ33:AZ40">
    <cfRule type="expression" dxfId="15" priority="17" stopIfTrue="1">
      <formula>$AO$3=FALSE</formula>
    </cfRule>
  </conditionalFormatting>
  <conditionalFormatting sqref="AZ33">
    <cfRule type="expression" dxfId="14" priority="16" stopIfTrue="1">
      <formula>$AO$3=FALSE</formula>
    </cfRule>
  </conditionalFormatting>
  <conditionalFormatting sqref="AZ40">
    <cfRule type="expression" dxfId="13" priority="15" stopIfTrue="1">
      <formula>$AO$3=FALSE</formula>
    </cfRule>
  </conditionalFormatting>
  <conditionalFormatting sqref="AZ23:AZ26">
    <cfRule type="expression" dxfId="12" priority="14" stopIfTrue="1">
      <formula>$AO$3=FALSE</formula>
    </cfRule>
  </conditionalFormatting>
  <conditionalFormatting sqref="AZ23">
    <cfRule type="expression" dxfId="11" priority="13" stopIfTrue="1">
      <formula>$AO$3=FALSE</formula>
    </cfRule>
  </conditionalFormatting>
  <conditionalFormatting sqref="A24:A33">
    <cfRule type="expression" dxfId="10" priority="11" stopIfTrue="1">
      <formula>$AO$3=FALSE</formula>
    </cfRule>
  </conditionalFormatting>
  <conditionalFormatting sqref="A34:AK38">
    <cfRule type="expression" dxfId="9" priority="10" stopIfTrue="1">
      <formula>$AO$3=FALSE</formula>
    </cfRule>
  </conditionalFormatting>
  <conditionalFormatting sqref="A23">
    <cfRule type="expression" dxfId="8" priority="9" stopIfTrue="1">
      <formula>$AO$3=FALSE</formula>
    </cfRule>
  </conditionalFormatting>
  <conditionalFormatting sqref="AM33:AZ33">
    <cfRule type="expression" dxfId="7" priority="5" stopIfTrue="1">
      <formula>$AO$3=FALSE</formula>
    </cfRule>
    <cfRule type="expression" dxfId="6" priority="6" stopIfTrue="1">
      <formula>"AO3=Falsch"</formula>
    </cfRule>
    <cfRule type="expression" dxfId="5" priority="7" stopIfTrue="1">
      <formula>"AO3=Falsch"</formula>
    </cfRule>
  </conditionalFormatting>
  <conditionalFormatting sqref="AN33:AY33">
    <cfRule type="expression" dxfId="4" priority="4" stopIfTrue="1">
      <formula>$AO$3=FALSE</formula>
    </cfRule>
  </conditionalFormatting>
  <conditionalFormatting sqref="AM33">
    <cfRule type="expression" dxfId="3" priority="3" stopIfTrue="1">
      <formula>$AO$3=FALSE</formula>
    </cfRule>
  </conditionalFormatting>
  <conditionalFormatting sqref="AM27:AZ32">
    <cfRule type="expression" dxfId="2" priority="2" stopIfTrue="1">
      <formula>$AO$3=FALSE</formula>
    </cfRule>
  </conditionalFormatting>
  <conditionalFormatting sqref="AM40">
    <cfRule type="expression" dxfId="1" priority="1" stopIfTrue="1">
      <formula>$AO$3=FALSE</formula>
    </cfRule>
  </conditionalFormatting>
  <conditionalFormatting sqref="AD27:AK28 BA27:BA28">
    <cfRule type="expression" dxfId="0" priority="202" stopIfTrue="1">
      <formula>$BA$27=0</formula>
    </cfRule>
  </conditionalFormatting>
  <dataValidations count="11">
    <dataValidation type="list" allowBlank="1" showInputMessage="1" showErrorMessage="1" sqref="AC13:AK13">
      <formula1>$BH$11:$BH$12</formula1>
    </dataValidation>
    <dataValidation type="list" allowBlank="1" showInputMessage="1" showErrorMessage="1" sqref="AC14:AE14">
      <formula1>$BH$13:$BH$17</formula1>
    </dataValidation>
    <dataValidation type="list" errorStyle="warning" allowBlank="1" showInputMessage="1" showErrorMessage="1" errorTitle="Eigene Eingabe" error="Kein listenwert, möchten Sie dennoch" sqref="AF14:AH14">
      <formula1>$BH$13:$BH$17</formula1>
    </dataValidation>
    <dataValidation type="list" errorStyle="warning" allowBlank="1" showInputMessage="1" showErrorMessage="1" errorTitle="Eigene Eingabe" error="Kein Listenwert, möchten Sie dennoch" sqref="AI14:AK14">
      <formula1>$BH$13:$BH$17</formula1>
    </dataValidation>
    <dataValidation type="list" errorStyle="warning" allowBlank="1" showInputMessage="1" showErrorMessage="1" errorTitle="Eigene Eingabe" error="Kein Listenwert, möchten Sie dennoch" sqref="AI18:AK18">
      <formula1>$BH$22:$BH$26</formula1>
    </dataValidation>
    <dataValidation type="list" errorStyle="warning" allowBlank="1" showInputMessage="1" showErrorMessage="1" errorTitle="Eigene Eingabe" error="Kein Listenwert, möchten Sie dennoch" sqref="AC18:AE18">
      <formula1>$BD$22:$BD$26</formula1>
    </dataValidation>
    <dataValidation type="list" errorStyle="warning" allowBlank="1" showInputMessage="1" showErrorMessage="1" errorTitle="Eigene Eingabe" error="Kein Listenwert, möchten Sie dennoch" sqref="AF18:AH18">
      <formula1>$BF$22:$BF$26</formula1>
    </dataValidation>
    <dataValidation type="list" allowBlank="1" showInputMessage="1" showErrorMessage="1" sqref="V13:AA13">
      <formula1>$BK$11:$BK$13</formula1>
    </dataValidation>
    <dataValidation type="list" errorStyle="warning" allowBlank="1" showInputMessage="1" showErrorMessage="1" errorTitle="Eigene Eingabe" error="Kein Listenwert, möchten Sie dennoch" sqref="V18:AA18">
      <formula1>$BK$18:$BK$21</formula1>
    </dataValidation>
    <dataValidation type="list" allowBlank="1" showInputMessage="1" showErrorMessage="1" sqref="O13:T13">
      <formula1>$BE$11:$BE$12</formula1>
    </dataValidation>
    <dataValidation type="list" allowBlank="1" showInputMessage="1" showErrorMessage="1" sqref="O15:T15">
      <formula1>$BE$31:$BE$40</formula1>
    </dataValidation>
  </dataValidations>
  <printOptions horizontalCentered="1"/>
  <pageMargins left="0.39370078740157483" right="0.39370078740157483" top="0.59055118110236227" bottom="0.59055118110236227" header="0.39370078740157483" footer="0.39370078740157483"/>
  <pageSetup paperSize="9" orientation="landscape" r:id="rId1"/>
  <headerFooter alignWithMargins="0">
    <oddFooter>&amp;L&amp;8&amp;D&amp;R&amp;8&amp;F</oddFooter>
  </headerFooter>
  <ignoredErrors>
    <ignoredError sqref="Y14 AC17:AH17 Y17 O16:AK16 O18:AK22 O17:X17 Z17:AB17 AI17:AK17 O24:AK26 O23:Q23 AB23:AH23 U23:X23 O29:AK32 O27:X27 AD27:AK27 O28:AB28 AD28:AK28 Z27:AB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4" r:id="rId4" name="Check Box 100">
              <controlPr locked="0" defaultSize="0" autoFill="0" autoLine="0" autoPict="0">
                <anchor moveWithCells="1">
                  <from>
                    <xdr:col>32</xdr:col>
                    <xdr:colOff>171450</xdr:colOff>
                    <xdr:row>1</xdr:row>
                    <xdr:rowOff>66675</xdr:rowOff>
                  </from>
                  <to>
                    <xdr:col>34</xdr:col>
                    <xdr:colOff>171450</xdr:colOff>
                    <xdr:row>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8" sqref="I18"/>
    </sheetView>
  </sheetViews>
  <sheetFormatPr baseColWidth="10" defaultRowHeight="12.75" x14ac:dyDescent="0.2"/>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election activeCell="L9" sqref="L9"/>
    </sheetView>
  </sheetViews>
  <sheetFormatPr baseColWidth="10" defaultRowHeight="12.75" x14ac:dyDescent="0.2"/>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I13" sqref="I13"/>
    </sheetView>
  </sheetViews>
  <sheetFormatPr baseColWidth="10" defaultRowHeight="12.75" x14ac:dyDescent="0.2"/>
  <cols>
    <col min="1" max="1" width="32.85546875" style="173" customWidth="1"/>
    <col min="2" max="2" width="7.85546875" style="173" customWidth="1"/>
    <col min="3" max="5" width="12.7109375" style="173" customWidth="1"/>
    <col min="6" max="6" width="3.85546875" style="173" customWidth="1"/>
    <col min="7" max="9" width="12.7109375" style="173" customWidth="1"/>
    <col min="10" max="10" width="3.85546875" style="173" customWidth="1"/>
    <col min="11" max="13" width="12.7109375" style="173" customWidth="1"/>
    <col min="14" max="16384" width="11.42578125" style="173"/>
  </cols>
  <sheetData>
    <row r="1" spans="1:13" x14ac:dyDescent="0.2">
      <c r="A1" s="203" t="s">
        <v>67</v>
      </c>
      <c r="B1" s="205" t="s">
        <v>68</v>
      </c>
      <c r="C1" s="217" t="s">
        <v>1</v>
      </c>
      <c r="D1" s="509" t="s">
        <v>118</v>
      </c>
      <c r="E1" s="510"/>
      <c r="G1" s="243" t="str">
        <f>C1</f>
        <v>BHKW</v>
      </c>
      <c r="H1" s="498" t="s">
        <v>118</v>
      </c>
      <c r="I1" s="499"/>
      <c r="K1" s="243" t="str">
        <f>G1</f>
        <v>BHKW</v>
      </c>
      <c r="L1" s="498" t="s">
        <v>118</v>
      </c>
      <c r="M1" s="499"/>
    </row>
    <row r="2" spans="1:13" ht="13.5" thickBot="1" x14ac:dyDescent="0.25">
      <c r="A2" s="204" t="s">
        <v>14</v>
      </c>
      <c r="B2" s="206" t="s">
        <v>68</v>
      </c>
      <c r="C2" s="218" t="s">
        <v>15</v>
      </c>
      <c r="D2" s="208" t="s">
        <v>8</v>
      </c>
      <c r="E2" s="207" t="s">
        <v>69</v>
      </c>
      <c r="G2" s="244" t="str">
        <f>C2</f>
        <v>Erdgas</v>
      </c>
      <c r="H2" s="230" t="str">
        <f>D2</f>
        <v>Pellets</v>
      </c>
      <c r="I2" s="229" t="str">
        <f>E2</f>
        <v>Erdgas/HEL</v>
      </c>
      <c r="K2" s="244" t="str">
        <f>G2</f>
        <v>Erdgas</v>
      </c>
      <c r="L2" s="230" t="str">
        <f>H2</f>
        <v>Pellets</v>
      </c>
      <c r="M2" s="229" t="str">
        <f>I2</f>
        <v>Erdgas/HEL</v>
      </c>
    </row>
    <row r="3" spans="1:13" x14ac:dyDescent="0.2">
      <c r="A3" s="288" t="s">
        <v>73</v>
      </c>
      <c r="B3" s="202" t="s">
        <v>68</v>
      </c>
      <c r="C3" s="511" t="s">
        <v>131</v>
      </c>
      <c r="D3" s="512"/>
      <c r="E3" s="513"/>
      <c r="G3" s="500" t="s">
        <v>132</v>
      </c>
      <c r="H3" s="501"/>
      <c r="I3" s="502"/>
      <c r="K3" s="500" t="s">
        <v>130</v>
      </c>
      <c r="L3" s="501"/>
      <c r="M3" s="502"/>
    </row>
    <row r="4" spans="1:13" ht="13.5" thickBot="1" x14ac:dyDescent="0.25">
      <c r="A4" s="289" t="s">
        <v>120</v>
      </c>
      <c r="B4" s="290" t="s">
        <v>119</v>
      </c>
      <c r="C4" s="506" t="s">
        <v>133</v>
      </c>
      <c r="D4" s="507"/>
      <c r="E4" s="508"/>
      <c r="G4" s="291" t="s">
        <v>134</v>
      </c>
      <c r="H4" s="292" t="s">
        <v>134</v>
      </c>
      <c r="I4" s="293" t="s">
        <v>135</v>
      </c>
      <c r="K4" s="300" t="s">
        <v>134</v>
      </c>
      <c r="L4" s="301" t="s">
        <v>134</v>
      </c>
      <c r="M4" s="515" t="s">
        <v>134</v>
      </c>
    </row>
    <row r="5" spans="1:13" x14ac:dyDescent="0.2">
      <c r="A5" s="278" t="s">
        <v>76</v>
      </c>
      <c r="B5" s="193" t="s">
        <v>68</v>
      </c>
      <c r="C5" s="219"/>
      <c r="D5" s="209"/>
      <c r="E5" s="194" t="s">
        <v>77</v>
      </c>
      <c r="G5" s="245"/>
      <c r="H5" s="231"/>
      <c r="I5" s="195" t="str">
        <f>E5</f>
        <v>&lt; 1</v>
      </c>
      <c r="K5" s="245"/>
      <c r="L5" s="231"/>
      <c r="M5" s="195"/>
    </row>
    <row r="6" spans="1:13" ht="14.25" x14ac:dyDescent="0.2">
      <c r="A6" s="279" t="s">
        <v>78</v>
      </c>
      <c r="B6" s="196" t="s">
        <v>79</v>
      </c>
      <c r="C6" s="220" t="s">
        <v>68</v>
      </c>
      <c r="D6" s="210">
        <v>20</v>
      </c>
      <c r="E6" s="197" t="s">
        <v>68</v>
      </c>
      <c r="G6" s="246" t="s">
        <v>68</v>
      </c>
      <c r="H6" s="232" t="s">
        <v>80</v>
      </c>
      <c r="I6" s="200">
        <v>5</v>
      </c>
      <c r="K6" s="246"/>
      <c r="L6" s="232"/>
      <c r="M6" s="200"/>
    </row>
    <row r="7" spans="1:13" ht="14.25" x14ac:dyDescent="0.2">
      <c r="A7" s="280" t="s">
        <v>81</v>
      </c>
      <c r="B7" s="174" t="s">
        <v>79</v>
      </c>
      <c r="C7" s="221" t="s">
        <v>68</v>
      </c>
      <c r="D7" s="211">
        <v>400</v>
      </c>
      <c r="E7" s="181" t="s">
        <v>68</v>
      </c>
      <c r="G7" s="247">
        <v>250</v>
      </c>
      <c r="H7" s="233">
        <v>150</v>
      </c>
      <c r="I7" s="187">
        <v>50</v>
      </c>
      <c r="K7" s="247"/>
      <c r="L7" s="233"/>
      <c r="M7" s="187"/>
    </row>
    <row r="8" spans="1:13" ht="14.25" x14ac:dyDescent="0.2">
      <c r="A8" s="280" t="s">
        <v>82</v>
      </c>
      <c r="B8" s="174" t="s">
        <v>79</v>
      </c>
      <c r="C8" s="222"/>
      <c r="D8" s="212"/>
      <c r="E8" s="181" t="s">
        <v>68</v>
      </c>
      <c r="G8" s="248"/>
      <c r="H8" s="234"/>
      <c r="I8" s="187">
        <v>80</v>
      </c>
      <c r="K8" s="248"/>
      <c r="L8" s="234"/>
      <c r="M8" s="187"/>
    </row>
    <row r="9" spans="1:13" ht="15.75" x14ac:dyDescent="0.3">
      <c r="A9" s="516" t="s">
        <v>138</v>
      </c>
      <c r="B9" s="174" t="s">
        <v>79</v>
      </c>
      <c r="C9" s="221" t="s">
        <v>68</v>
      </c>
      <c r="D9" s="211" t="s">
        <v>68</v>
      </c>
      <c r="E9" s="181">
        <v>120</v>
      </c>
      <c r="G9" s="247">
        <v>500</v>
      </c>
      <c r="H9" s="233">
        <v>250</v>
      </c>
      <c r="I9" s="187">
        <v>100</v>
      </c>
      <c r="K9" s="247"/>
      <c r="L9" s="233"/>
      <c r="M9" s="187"/>
    </row>
    <row r="10" spans="1:13" ht="15.75" x14ac:dyDescent="0.3">
      <c r="A10" s="516" t="s">
        <v>139</v>
      </c>
      <c r="B10" s="174" t="s">
        <v>79</v>
      </c>
      <c r="C10" s="222"/>
      <c r="D10" s="212"/>
      <c r="E10" s="181">
        <v>250</v>
      </c>
      <c r="G10" s="249"/>
      <c r="H10" s="234"/>
      <c r="I10" s="187">
        <v>180</v>
      </c>
      <c r="K10" s="249"/>
      <c r="L10" s="234"/>
      <c r="M10" s="187"/>
    </row>
    <row r="11" spans="1:13" ht="15.75" x14ac:dyDescent="0.3">
      <c r="A11" s="517" t="s">
        <v>140</v>
      </c>
      <c r="B11" s="198" t="s">
        <v>79</v>
      </c>
      <c r="C11" s="223" t="s">
        <v>68</v>
      </c>
      <c r="D11" s="213" t="s">
        <v>68</v>
      </c>
      <c r="E11" s="199" t="s">
        <v>68</v>
      </c>
      <c r="G11" s="250"/>
      <c r="H11" s="235" t="s">
        <v>68</v>
      </c>
      <c r="I11" s="201">
        <v>10</v>
      </c>
      <c r="K11" s="250"/>
      <c r="L11" s="235"/>
      <c r="M11" s="201"/>
    </row>
    <row r="12" spans="1:13" ht="13.5" thickBot="1" x14ac:dyDescent="0.25">
      <c r="A12" s="278" t="s">
        <v>83</v>
      </c>
      <c r="B12" s="193" t="s">
        <v>70</v>
      </c>
      <c r="C12" s="224" t="s">
        <v>68</v>
      </c>
      <c r="D12" s="214"/>
      <c r="E12" s="194" t="s">
        <v>84</v>
      </c>
      <c r="G12" s="251"/>
      <c r="H12" s="236" t="s">
        <v>68</v>
      </c>
      <c r="I12" s="195" t="s">
        <v>68</v>
      </c>
      <c r="K12" s="251"/>
      <c r="L12" s="236"/>
      <c r="M12" s="195"/>
    </row>
    <row r="13" spans="1:13" x14ac:dyDescent="0.2">
      <c r="A13" s="281" t="s">
        <v>85</v>
      </c>
      <c r="B13" s="177" t="s">
        <v>68</v>
      </c>
      <c r="C13" s="225" t="s">
        <v>86</v>
      </c>
      <c r="D13" s="215" t="s">
        <v>74</v>
      </c>
      <c r="E13" s="180" t="str">
        <f>D13</f>
        <v>1. BImSchV</v>
      </c>
      <c r="G13" s="252" t="str">
        <f>G3</f>
        <v xml:space="preserve">TA-Luft </v>
      </c>
      <c r="H13" s="237" t="s">
        <v>75</v>
      </c>
      <c r="I13" s="185">
        <f>I3</f>
        <v>0</v>
      </c>
      <c r="K13" s="252"/>
      <c r="L13" s="237"/>
      <c r="M13" s="185"/>
    </row>
    <row r="14" spans="1:13" x14ac:dyDescent="0.2">
      <c r="A14" s="282" t="s">
        <v>87</v>
      </c>
      <c r="B14" s="174" t="s">
        <v>88</v>
      </c>
      <c r="C14" s="221" t="s">
        <v>89</v>
      </c>
      <c r="D14" s="211" t="s">
        <v>89</v>
      </c>
      <c r="E14" s="181">
        <v>3</v>
      </c>
      <c r="G14" s="253">
        <v>3</v>
      </c>
      <c r="H14" s="238">
        <v>3</v>
      </c>
      <c r="I14" s="186">
        <v>3</v>
      </c>
      <c r="K14" s="253"/>
      <c r="L14" s="238"/>
      <c r="M14" s="186"/>
    </row>
    <row r="15" spans="1:13" ht="14.25" x14ac:dyDescent="0.2">
      <c r="A15" s="282" t="s">
        <v>90</v>
      </c>
      <c r="B15" s="174" t="s">
        <v>88</v>
      </c>
      <c r="C15" s="226" t="s">
        <v>91</v>
      </c>
      <c r="D15" s="216" t="s">
        <v>92</v>
      </c>
      <c r="E15" s="182" t="s">
        <v>68</v>
      </c>
      <c r="G15" s="253" t="s">
        <v>68</v>
      </c>
      <c r="H15" s="238" t="s">
        <v>68</v>
      </c>
      <c r="I15" s="186" t="s">
        <v>68</v>
      </c>
      <c r="K15" s="253"/>
      <c r="L15" s="238"/>
      <c r="M15" s="186"/>
    </row>
    <row r="16" spans="1:13" x14ac:dyDescent="0.2">
      <c r="A16" s="294" t="s">
        <v>93</v>
      </c>
      <c r="B16" s="176" t="s">
        <v>88</v>
      </c>
      <c r="C16" s="226" t="s">
        <v>68</v>
      </c>
      <c r="D16" s="216" t="s">
        <v>68</v>
      </c>
      <c r="E16" s="182">
        <v>10</v>
      </c>
      <c r="G16" s="258">
        <v>10</v>
      </c>
      <c r="H16" s="259">
        <v>10</v>
      </c>
      <c r="I16" s="188">
        <v>10</v>
      </c>
      <c r="K16" s="258"/>
      <c r="L16" s="259"/>
      <c r="M16" s="188"/>
    </row>
    <row r="17" spans="1:13" x14ac:dyDescent="0.2">
      <c r="A17" s="279" t="s">
        <v>94</v>
      </c>
      <c r="B17" s="267"/>
      <c r="C17" s="268"/>
      <c r="D17" s="269"/>
      <c r="E17" s="270"/>
      <c r="G17" s="274"/>
      <c r="H17" s="275"/>
      <c r="I17" s="276"/>
      <c r="K17" s="274"/>
      <c r="L17" s="275"/>
      <c r="M17" s="276"/>
    </row>
    <row r="18" spans="1:13" x14ac:dyDescent="0.2">
      <c r="A18" s="282" t="s">
        <v>95</v>
      </c>
      <c r="B18" s="174" t="s">
        <v>96</v>
      </c>
      <c r="C18" s="222"/>
      <c r="D18" s="212"/>
      <c r="E18" s="183"/>
      <c r="G18" s="253">
        <v>120</v>
      </c>
      <c r="H18" s="238">
        <v>180</v>
      </c>
      <c r="I18" s="186">
        <v>120</v>
      </c>
      <c r="K18" s="253"/>
      <c r="L18" s="238"/>
      <c r="M18" s="186"/>
    </row>
    <row r="19" spans="1:13" x14ac:dyDescent="0.2">
      <c r="A19" s="282" t="s">
        <v>97</v>
      </c>
      <c r="B19" s="174" t="s">
        <v>88</v>
      </c>
      <c r="C19" s="222"/>
      <c r="D19" s="212"/>
      <c r="E19" s="183"/>
      <c r="G19" s="254">
        <v>0.25</v>
      </c>
      <c r="H19" s="239">
        <v>0.48</v>
      </c>
      <c r="I19" s="189">
        <v>0.56000000000000005</v>
      </c>
      <c r="K19" s="254"/>
      <c r="L19" s="239"/>
      <c r="M19" s="189"/>
    </row>
    <row r="20" spans="1:13" ht="14.25" x14ac:dyDescent="0.2">
      <c r="A20" s="282" t="s">
        <v>98</v>
      </c>
      <c r="B20" s="174" t="s">
        <v>99</v>
      </c>
      <c r="C20" s="222"/>
      <c r="D20" s="212"/>
      <c r="E20" s="183"/>
      <c r="G20" s="253">
        <v>859</v>
      </c>
      <c r="H20" s="238">
        <v>1487</v>
      </c>
      <c r="I20" s="186">
        <v>3966</v>
      </c>
      <c r="K20" s="253"/>
      <c r="L20" s="238"/>
      <c r="M20" s="186"/>
    </row>
    <row r="21" spans="1:13" x14ac:dyDescent="0.2">
      <c r="A21" s="282" t="s">
        <v>100</v>
      </c>
      <c r="B21" s="174" t="s">
        <v>101</v>
      </c>
      <c r="C21" s="222"/>
      <c r="D21" s="212"/>
      <c r="E21" s="183"/>
      <c r="G21" s="253">
        <v>275</v>
      </c>
      <c r="H21" s="238">
        <v>238</v>
      </c>
      <c r="I21" s="186">
        <v>279</v>
      </c>
      <c r="K21" s="253"/>
      <c r="L21" s="238"/>
      <c r="M21" s="186"/>
    </row>
    <row r="22" spans="1:13" x14ac:dyDescent="0.2">
      <c r="A22" s="282" t="s">
        <v>102</v>
      </c>
      <c r="B22" s="174" t="s">
        <v>68</v>
      </c>
      <c r="C22" s="222"/>
      <c r="D22" s="212"/>
      <c r="E22" s="183"/>
      <c r="G22" s="255">
        <v>0.1</v>
      </c>
      <c r="H22" s="240">
        <f>G22</f>
        <v>0.1</v>
      </c>
      <c r="I22" s="190">
        <f>H22</f>
        <v>0.1</v>
      </c>
      <c r="K22" s="255"/>
      <c r="L22" s="240"/>
      <c r="M22" s="190"/>
    </row>
    <row r="23" spans="1:13" x14ac:dyDescent="0.2">
      <c r="A23" s="283" t="s">
        <v>103</v>
      </c>
      <c r="B23" s="175" t="s">
        <v>104</v>
      </c>
      <c r="C23" s="222"/>
      <c r="D23" s="212"/>
      <c r="E23" s="183"/>
      <c r="G23" s="256">
        <f>G21/G22/1000</f>
        <v>2.75</v>
      </c>
      <c r="H23" s="241">
        <f>H21/H22/1000</f>
        <v>2.38</v>
      </c>
      <c r="I23" s="191">
        <f>I21/I22/1000</f>
        <v>2.79</v>
      </c>
      <c r="K23" s="256"/>
      <c r="L23" s="241"/>
      <c r="M23" s="191"/>
    </row>
    <row r="24" spans="1:13" x14ac:dyDescent="0.2">
      <c r="A24" s="282" t="s">
        <v>105</v>
      </c>
      <c r="B24" s="174" t="s">
        <v>68</v>
      </c>
      <c r="C24" s="222"/>
      <c r="D24" s="212"/>
      <c r="E24" s="183"/>
      <c r="G24" s="253" t="s">
        <v>72</v>
      </c>
      <c r="H24" s="238" t="s">
        <v>72</v>
      </c>
      <c r="I24" s="186" t="s">
        <v>72</v>
      </c>
      <c r="K24" s="253"/>
      <c r="L24" s="238"/>
      <c r="M24" s="186"/>
    </row>
    <row r="25" spans="1:13" x14ac:dyDescent="0.2">
      <c r="A25" s="284" t="s">
        <v>106</v>
      </c>
      <c r="B25" s="198" t="s">
        <v>68</v>
      </c>
      <c r="C25" s="271"/>
      <c r="D25" s="272"/>
      <c r="E25" s="273"/>
      <c r="G25" s="250" t="s">
        <v>71</v>
      </c>
      <c r="H25" s="235" t="s">
        <v>71</v>
      </c>
      <c r="I25" s="277" t="s">
        <v>71</v>
      </c>
      <c r="K25" s="250"/>
      <c r="L25" s="235"/>
      <c r="M25" s="277"/>
    </row>
    <row r="26" spans="1:13" x14ac:dyDescent="0.2">
      <c r="A26" s="285" t="s">
        <v>107</v>
      </c>
      <c r="B26" s="260" t="s">
        <v>88</v>
      </c>
      <c r="C26" s="261"/>
      <c r="D26" s="262"/>
      <c r="E26" s="263"/>
      <c r="G26" s="264" t="s">
        <v>68</v>
      </c>
      <c r="H26" s="265" t="s">
        <v>68</v>
      </c>
      <c r="I26" s="266" t="s">
        <v>68</v>
      </c>
      <c r="K26" s="264"/>
      <c r="L26" s="265"/>
      <c r="M26" s="266"/>
    </row>
    <row r="27" spans="1:13" x14ac:dyDescent="0.2">
      <c r="A27" s="280" t="s">
        <v>108</v>
      </c>
      <c r="B27" s="174" t="s">
        <v>88</v>
      </c>
      <c r="C27" s="222"/>
      <c r="D27" s="212"/>
      <c r="E27" s="183"/>
      <c r="G27" s="253" t="s">
        <v>68</v>
      </c>
      <c r="H27" s="238" t="s">
        <v>68</v>
      </c>
      <c r="I27" s="186" t="s">
        <v>68</v>
      </c>
      <c r="K27" s="253"/>
      <c r="L27" s="238"/>
      <c r="M27" s="186"/>
    </row>
    <row r="28" spans="1:13" x14ac:dyDescent="0.2">
      <c r="A28" s="280" t="s">
        <v>109</v>
      </c>
      <c r="B28" s="174" t="s">
        <v>88</v>
      </c>
      <c r="C28" s="503">
        <v>7</v>
      </c>
      <c r="D28" s="504"/>
      <c r="E28" s="505"/>
      <c r="G28" s="503">
        <v>7</v>
      </c>
      <c r="H28" s="504"/>
      <c r="I28" s="505"/>
      <c r="K28" s="503"/>
      <c r="L28" s="504"/>
      <c r="M28" s="505"/>
    </row>
    <row r="29" spans="1:13" ht="13.5" thickBot="1" x14ac:dyDescent="0.25">
      <c r="A29" s="286" t="s">
        <v>110</v>
      </c>
      <c r="B29" s="287" t="s">
        <v>88</v>
      </c>
      <c r="C29" s="228">
        <f>7+1</f>
        <v>8</v>
      </c>
      <c r="D29" s="227">
        <f>7+1</f>
        <v>8</v>
      </c>
      <c r="E29" s="184">
        <f>E16</f>
        <v>10</v>
      </c>
      <c r="G29" s="257">
        <v>10</v>
      </c>
      <c r="H29" s="242">
        <v>10</v>
      </c>
      <c r="I29" s="192">
        <v>10</v>
      </c>
      <c r="K29" s="257"/>
      <c r="L29" s="242"/>
      <c r="M29" s="192"/>
    </row>
    <row r="30" spans="1:13" ht="6.75" customHeight="1" x14ac:dyDescent="0.2"/>
    <row r="31" spans="1:13" x14ac:dyDescent="0.2">
      <c r="A31" s="178" t="s">
        <v>111</v>
      </c>
      <c r="B31" s="173" t="s">
        <v>112</v>
      </c>
    </row>
    <row r="32" spans="1:13" x14ac:dyDescent="0.2">
      <c r="A32" s="178" t="s">
        <v>113</v>
      </c>
      <c r="B32" s="173" t="s">
        <v>114</v>
      </c>
    </row>
    <row r="33" spans="1:4" ht="15.75" x14ac:dyDescent="0.3">
      <c r="A33" s="178" t="s">
        <v>115</v>
      </c>
      <c r="B33" s="514" t="s">
        <v>136</v>
      </c>
    </row>
    <row r="34" spans="1:4" x14ac:dyDescent="0.2">
      <c r="A34" s="179" t="s">
        <v>116</v>
      </c>
      <c r="B34" s="173" t="s">
        <v>117</v>
      </c>
    </row>
    <row r="35" spans="1:4" x14ac:dyDescent="0.2">
      <c r="D35" s="514" t="s">
        <v>137</v>
      </c>
    </row>
    <row r="36" spans="1:4" x14ac:dyDescent="0.2">
      <c r="A36" s="179"/>
    </row>
  </sheetData>
  <mergeCells count="10">
    <mergeCell ref="L1:M1"/>
    <mergeCell ref="K3:M3"/>
    <mergeCell ref="K28:M28"/>
    <mergeCell ref="C4:E4"/>
    <mergeCell ref="D1:E1"/>
    <mergeCell ref="C3:E3"/>
    <mergeCell ref="C28:E28"/>
    <mergeCell ref="H1:I1"/>
    <mergeCell ref="G28:I28"/>
    <mergeCell ref="G3:I3"/>
  </mergeCells>
  <pageMargins left="0.70866141732283472" right="0.70866141732283472" top="0.78740157480314965" bottom="0.78740157480314965"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Quotientenregelung</vt:lpstr>
      <vt:lpstr>LAI_Beratungsunterlage</vt:lpstr>
      <vt:lpstr>Tab 3 Anlage 9 GEG  </vt:lpstr>
      <vt:lpstr>Grenzwerte</vt:lpstr>
      <vt:lpstr>Quotientenregelung!Druckbereich</vt:lpstr>
      <vt:lpstr>Quotientenregelung!Drucktitel</vt:lpstr>
    </vt:vector>
  </TitlesOfParts>
  <Company>BLB NRW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060exner</dc:creator>
  <cp:lastModifiedBy>Weber Christof (BLB MS)</cp:lastModifiedBy>
  <cp:lastPrinted>2019-05-27T06:36:14Z</cp:lastPrinted>
  <dcterms:created xsi:type="dcterms:W3CDTF">2013-03-06T09:53:50Z</dcterms:created>
  <dcterms:modified xsi:type="dcterms:W3CDTF">2021-04-15T07:21:49Z</dcterms:modified>
</cp:coreProperties>
</file>